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ms18\2023\КООРДИНАЦИОННЫЙ СОВЕТ по ЛО\2025 год\5\Презентации\на сайт\"/>
    </mc:Choice>
  </mc:AlternateContent>
  <bookViews>
    <workbookView xWindow="0" yWindow="0" windowWidth="28800" windowHeight="12330" tabRatio="891" firstSheet="6" activeTab="27"/>
  </bookViews>
  <sheets>
    <sheet name="Название" sheetId="37" r:id="rId1"/>
    <sheet name="РФ" sheetId="16" r:id="rId2"/>
    <sheet name="Свод" sheetId="30" r:id="rId3"/>
    <sheet name="СМП" sheetId="17" r:id="rId4"/>
    <sheet name="АМП" sheetId="31" r:id="rId5"/>
    <sheet name="профосмотры" sheetId="10" r:id="rId6"/>
    <sheet name="углубл" sheetId="8" r:id="rId7"/>
    <sheet name="репродук" sheetId="9" r:id="rId8"/>
    <sheet name="АМП иные" sheetId="5" r:id="rId9"/>
    <sheet name="АМП неотл" sheetId="2" r:id="rId10"/>
    <sheet name="АМПлеч" sheetId="28" r:id="rId11"/>
    <sheet name="АМПлеч (мед.реаб.)" sheetId="29" r:id="rId12"/>
    <sheet name="ЦЗ" sheetId="13" r:id="rId13"/>
    <sheet name="ШСД" sheetId="12" r:id="rId14"/>
    <sheet name="ШХЗ" sheetId="11" r:id="rId15"/>
    <sheet name="КТ" sheetId="19" r:id="rId16"/>
    <sheet name="УЗИ" sheetId="25" r:id="rId17"/>
    <sheet name="МГИ" sheetId="27" r:id="rId18"/>
    <sheet name="ПАИ" sheetId="26" r:id="rId19"/>
    <sheet name="ДН ОЗ" sheetId="14" r:id="rId20"/>
    <sheet name="ДН СД" sheetId="22" r:id="rId21"/>
    <sheet name="ДН БСК" sheetId="23" r:id="rId22"/>
    <sheet name="ДС" sheetId="32" r:id="rId23"/>
    <sheet name="гепС ДС" sheetId="33" r:id="rId24"/>
    <sheet name="КС" sheetId="34" r:id="rId25"/>
    <sheet name="КС ССХ" sheetId="36" r:id="rId26"/>
    <sheet name="ВМП" sheetId="35" r:id="rId27"/>
    <sheet name="Предложения" sheetId="38" r:id="rId28"/>
  </sheets>
  <externalReferences>
    <externalReference r:id="rId29"/>
    <externalReference r:id="rId30"/>
    <externalReference r:id="rId31"/>
    <externalReference r:id="rId32"/>
  </externalReferences>
  <definedNames>
    <definedName name="Profil_ds">[1]Prof!$A$1:$C$36</definedName>
    <definedName name="Profil_ks">[2]Prof!$A$1:$C$42</definedName>
    <definedName name="V_тп_1_10" localSheetId="4">АМП!#REF!</definedName>
    <definedName name="V_тп_1_11" localSheetId="4">АМП!#REF!</definedName>
    <definedName name="V_тп_1_8" localSheetId="4">АМП!#REF!</definedName>
    <definedName name="V_тп_1_9" localSheetId="4">АМП!#REF!</definedName>
    <definedName name="V_тп_10_10" localSheetId="4">АМП!$G$12</definedName>
    <definedName name="V_тп_10_11" localSheetId="4">АМП!$H$12</definedName>
    <definedName name="V_тп_10_3" localSheetId="4">АМП!$B$12</definedName>
    <definedName name="V_тп_10_5" localSheetId="4">АМП!$C$12</definedName>
    <definedName name="V_тп_10_6" localSheetId="4">АМП!$D$12</definedName>
    <definedName name="V_тп_10_7" localSheetId="4">АМП!#REF!</definedName>
    <definedName name="V_тп_10_8" localSheetId="4">АМП!$E$12</definedName>
    <definedName name="V_тп_10_9" localSheetId="4">АМП!$F$12</definedName>
    <definedName name="V_тп_11_10" localSheetId="4">АМП!$G$17</definedName>
    <definedName name="V_тп_11_11" localSheetId="4">АМП!$H$17</definedName>
    <definedName name="V_тп_11_3" localSheetId="4">АМП!$B$17</definedName>
    <definedName name="V_тп_11_5" localSheetId="4">АМП!$C$17</definedName>
    <definedName name="V_тп_11_6" localSheetId="4">АМП!$D$17</definedName>
    <definedName name="V_тп_11_7" localSheetId="4">АМП!#REF!</definedName>
    <definedName name="V_тп_11_8" localSheetId="4">АМП!$E$17</definedName>
    <definedName name="V_тп_11_9" localSheetId="4">АМП!$F$17</definedName>
    <definedName name="V_тп_12_10" localSheetId="4">АМП!$G$18</definedName>
    <definedName name="V_тп_12_11" localSheetId="4">АМП!$H$18</definedName>
    <definedName name="V_тп_12_3" localSheetId="4">АМП!$B$18</definedName>
    <definedName name="V_тп_12_5" localSheetId="4">АМП!$C$18</definedName>
    <definedName name="V_тп_12_6" localSheetId="4">АМП!$D$18</definedName>
    <definedName name="V_тп_12_7" localSheetId="4">АМП!#REF!</definedName>
    <definedName name="V_тп_12_8" localSheetId="4">АМП!$E$18</definedName>
    <definedName name="V_тп_12_9" localSheetId="4">АМП!$F$18</definedName>
    <definedName name="V_тп_13_10" localSheetId="4">АМП!$G$19</definedName>
    <definedName name="V_тп_13_11" localSheetId="4">АМП!$H$19</definedName>
    <definedName name="V_тп_13_3" localSheetId="4">АМП!$B$19</definedName>
    <definedName name="V_тп_13_5" localSheetId="4">АМП!$C$19</definedName>
    <definedName name="V_тп_13_6" localSheetId="4">АМП!$D$19</definedName>
    <definedName name="V_тп_13_7" localSheetId="4">АМП!#REF!</definedName>
    <definedName name="V_тп_13_8" localSheetId="4">АМП!$E$19</definedName>
    <definedName name="V_тп_13_9" localSheetId="4">АМП!$F$19</definedName>
    <definedName name="V_тп_14_10" localSheetId="4">АМП!$G$20</definedName>
    <definedName name="V_тп_14_11" localSheetId="4">АМП!$H$20</definedName>
    <definedName name="V_тп_14_3" localSheetId="4">АМП!$B$20</definedName>
    <definedName name="V_тп_14_5" localSheetId="4">АМП!$C$20</definedName>
    <definedName name="V_тп_14_6" localSheetId="4">АМП!$D$20</definedName>
    <definedName name="V_тп_14_7" localSheetId="4">АМП!#REF!</definedName>
    <definedName name="V_тп_14_8" localSheetId="4">АМП!$E$20</definedName>
    <definedName name="V_тп_14_9" localSheetId="4">АМП!$F$20</definedName>
    <definedName name="V_тп_15_10" localSheetId="4">АМП!#REF!</definedName>
    <definedName name="V_тп_15_11" localSheetId="4">АМП!#REF!</definedName>
    <definedName name="V_тп_15_3" localSheetId="4">АМП!#REF!</definedName>
    <definedName name="V_тп_15_4" localSheetId="4">АМП!#REF!</definedName>
    <definedName name="V_тп_15_5" localSheetId="4">АМП!#REF!</definedName>
    <definedName name="V_тп_15_6" localSheetId="4">АМП!#REF!</definedName>
    <definedName name="V_тп_15_7" localSheetId="4">АМП!#REF!</definedName>
    <definedName name="V_тп_15_8" localSheetId="4">АМП!#REF!</definedName>
    <definedName name="V_тп_15_9" localSheetId="4">АМП!#REF!</definedName>
    <definedName name="V_тп_17_10" localSheetId="4">АМП!$G$22</definedName>
    <definedName name="V_тп_17_11" localSheetId="4">АМП!$H$22</definedName>
    <definedName name="V_тп_17_3" localSheetId="4">АМП!$B$22</definedName>
    <definedName name="V_тп_17_5" localSheetId="4">АМП!$C$22</definedName>
    <definedName name="V_тп_17_6" localSheetId="4">АМП!$D$22</definedName>
    <definedName name="V_тп_17_7" localSheetId="4">АМП!#REF!</definedName>
    <definedName name="V_тп_17_8" localSheetId="4">АМП!$E$22</definedName>
    <definedName name="V_тп_17_9" localSheetId="4">АМП!$F$22</definedName>
    <definedName name="V_тп_18_10" localSheetId="4">АМП!$G$23</definedName>
    <definedName name="V_тп_18_11" localSheetId="4">АМП!$H$23</definedName>
    <definedName name="V_тп_18_3" localSheetId="4">АМП!$B$23</definedName>
    <definedName name="V_тп_18_5" localSheetId="4">АМП!$C$23</definedName>
    <definedName name="V_тп_18_6" localSheetId="4">АМП!$D$23</definedName>
    <definedName name="V_тп_18_7" localSheetId="4">АМП!#REF!</definedName>
    <definedName name="V_тп_18_8" localSheetId="4">АМП!$E$23</definedName>
    <definedName name="V_тп_18_9" localSheetId="4">АМП!$F$23</definedName>
    <definedName name="V_тп_19_10" localSheetId="4">АМП!$G$24</definedName>
    <definedName name="V_тп_19_11" localSheetId="4">АМП!$H$24</definedName>
    <definedName name="V_тп_19_3" localSheetId="4">АМП!$B$24</definedName>
    <definedName name="V_тп_19_5" localSheetId="4">АМП!$C$24</definedName>
    <definedName name="V_тп_19_6" localSheetId="4">АМП!$D$24</definedName>
    <definedName name="V_тп_19_7" localSheetId="4">АМП!#REF!</definedName>
    <definedName name="V_тп_19_8" localSheetId="4">АМП!$E$24</definedName>
    <definedName name="V_тп_19_9" localSheetId="4">АМП!$F$24</definedName>
    <definedName name="V_тп_2_10" localSheetId="4">АМП!#REF!</definedName>
    <definedName name="V_тп_2_11" localSheetId="4">АМП!#REF!</definedName>
    <definedName name="V_тп_2_8" localSheetId="4">АМП!#REF!</definedName>
    <definedName name="V_тп_2_9" localSheetId="4">АМП!#REF!</definedName>
    <definedName name="V_тп_20_10" localSheetId="4">АМП!$G$25</definedName>
    <definedName name="V_тп_20_11" localSheetId="4">АМП!$H$25</definedName>
    <definedName name="V_тп_20_3" localSheetId="4">АМП!$B$25</definedName>
    <definedName name="V_тп_20_5" localSheetId="4">АМП!$C$25</definedName>
    <definedName name="V_тп_20_6" localSheetId="4">АМП!$D$25</definedName>
    <definedName name="V_тп_20_7" localSheetId="4">АМП!#REF!</definedName>
    <definedName name="V_тп_20_8" localSheetId="4">АМП!$E$25</definedName>
    <definedName name="V_тп_20_9" localSheetId="4">АМП!$F$25</definedName>
    <definedName name="V_тп_21_10" localSheetId="4">АМП!$G$26</definedName>
    <definedName name="V_тп_21_11" localSheetId="4">АМП!$H$26</definedName>
    <definedName name="V_тп_21_3" localSheetId="4">АМП!$B$26</definedName>
    <definedName name="V_тп_21_5" localSheetId="4">АМП!$C$26</definedName>
    <definedName name="V_тп_21_6" localSheetId="4">АМП!$D$26</definedName>
    <definedName name="V_тп_21_7" localSheetId="4">АМП!#REF!</definedName>
    <definedName name="V_тп_21_8" localSheetId="4">АМП!$E$26</definedName>
    <definedName name="V_тп_21_9" localSheetId="4">АМП!$F$26</definedName>
    <definedName name="V_тп_22_10" localSheetId="4">АМП!$G$27</definedName>
    <definedName name="V_тп_22_11" localSheetId="4">АМП!$H$27</definedName>
    <definedName name="V_тп_22_3" localSheetId="4">АМП!$B$27</definedName>
    <definedName name="V_тп_22_5" localSheetId="4">АМП!$C$27</definedName>
    <definedName name="V_тп_22_6" localSheetId="4">АМП!$D$27</definedName>
    <definedName name="V_тп_22_7" localSheetId="4">АМП!#REF!</definedName>
    <definedName name="V_тп_22_8" localSheetId="4">АМП!$E$27</definedName>
    <definedName name="V_тп_22_9" localSheetId="4">АМП!$F$27</definedName>
    <definedName name="V_тп_23_10" localSheetId="4">АМП!$G$28</definedName>
    <definedName name="V_тп_23_11" localSheetId="4">АМП!$H$28</definedName>
    <definedName name="V_тп_23_3" localSheetId="4">АМП!$B$28</definedName>
    <definedName name="V_тп_23_4" localSheetId="4">АМП!#REF!</definedName>
    <definedName name="V_тп_23_5" localSheetId="4">АМП!$C$28</definedName>
    <definedName name="V_тп_23_6" localSheetId="4">АМП!$D$28</definedName>
    <definedName name="V_тп_23_7" localSheetId="4">АМП!#REF!</definedName>
    <definedName name="V_тп_23_8" localSheetId="4">АМП!$E$28</definedName>
    <definedName name="V_тп_23_9" localSheetId="4">АМП!$F$28</definedName>
    <definedName name="V_тп_24_10" localSheetId="4">АМП!#REF!</definedName>
    <definedName name="V_тп_24_11" localSheetId="4">АМП!#REF!</definedName>
    <definedName name="V_тп_24_3" localSheetId="4">АМП!#REF!</definedName>
    <definedName name="V_тп_24_5" localSheetId="4">АМП!#REF!</definedName>
    <definedName name="V_тп_24_6" localSheetId="4">АМП!#REF!</definedName>
    <definedName name="V_тп_24_7" localSheetId="4">АМП!#REF!</definedName>
    <definedName name="V_тп_24_8" localSheetId="4">АМП!#REF!</definedName>
    <definedName name="V_тп_24_9" localSheetId="4">АМП!#REF!</definedName>
    <definedName name="V_тп_25_10" localSheetId="4">АМП!#REF!</definedName>
    <definedName name="V_тп_25_11" localSheetId="4">АМП!#REF!</definedName>
    <definedName name="V_тп_25_3" localSheetId="4">АМП!#REF!</definedName>
    <definedName name="V_тп_25_5" localSheetId="4">АМП!#REF!</definedName>
    <definedName name="V_тп_25_6" localSheetId="4">АМП!#REF!</definedName>
    <definedName name="V_тп_25_7" localSheetId="4">АМП!#REF!</definedName>
    <definedName name="V_тп_25_8" localSheetId="4">АМП!#REF!</definedName>
    <definedName name="V_тп_25_9" localSheetId="4">АМП!#REF!</definedName>
    <definedName name="V_тп_26_10" localSheetId="4">АМП!#REF!</definedName>
    <definedName name="V_тп_26_11" localSheetId="4">АМП!#REF!</definedName>
    <definedName name="V_тп_26_3" localSheetId="4">АМП!#REF!</definedName>
    <definedName name="V_тп_26_5" localSheetId="4">АМП!#REF!</definedName>
    <definedName name="V_тп_26_6" localSheetId="4">АМП!#REF!</definedName>
    <definedName name="V_тп_26_7" localSheetId="4">АМП!#REF!</definedName>
    <definedName name="V_тп_26_8" localSheetId="4">АМП!#REF!</definedName>
    <definedName name="V_тп_26_9" localSheetId="4">АМП!#REF!</definedName>
    <definedName name="V_тп_27_10" localSheetId="4">АМП!#REF!</definedName>
    <definedName name="V_тп_27_11" localSheetId="4">АМП!#REF!</definedName>
    <definedName name="V_тп_27_3" localSheetId="4">АМП!#REF!</definedName>
    <definedName name="V_тп_27_5" localSheetId="4">АМП!#REF!</definedName>
    <definedName name="V_тп_27_6" localSheetId="4">АМП!#REF!</definedName>
    <definedName name="V_тп_27_7" localSheetId="4">АМП!#REF!</definedName>
    <definedName name="V_тп_27_8" localSheetId="4">АМП!#REF!</definedName>
    <definedName name="V_тп_27_9" localSheetId="4">АМП!#REF!</definedName>
    <definedName name="V_тп_28_10" localSheetId="4">АМП!#REF!</definedName>
    <definedName name="V_тп_28_11" localSheetId="4">АМП!#REF!</definedName>
    <definedName name="V_тп_28_3" localSheetId="4">АМП!#REF!</definedName>
    <definedName name="V_тп_28_4" localSheetId="4">АМП!#REF!</definedName>
    <definedName name="V_тп_28_5" localSheetId="4">АМП!#REF!</definedName>
    <definedName name="V_тп_28_6" localSheetId="4">АМП!#REF!</definedName>
    <definedName name="V_тп_28_7" localSheetId="4">АМП!#REF!</definedName>
    <definedName name="V_тп_28_8" localSheetId="4">АМП!#REF!</definedName>
    <definedName name="V_тп_28_9" localSheetId="4">АМП!#REF!</definedName>
    <definedName name="V_тп_29_10" localSheetId="4">АМП!#REF!</definedName>
    <definedName name="V_тп_29_11" localSheetId="4">АМП!#REF!</definedName>
    <definedName name="V_тп_29_3" localSheetId="4">АМП!#REF!</definedName>
    <definedName name="V_тп_29_5" localSheetId="4">АМП!#REF!</definedName>
    <definedName name="V_тп_29_6" localSheetId="4">АМП!#REF!</definedName>
    <definedName name="V_тп_29_7" localSheetId="4">АМП!#REF!</definedName>
    <definedName name="V_тп_29_8" localSheetId="4">АМП!#REF!</definedName>
    <definedName name="V_тп_29_9" localSheetId="4">АМП!#REF!</definedName>
    <definedName name="V_тп_3_10" localSheetId="4">АМП!#REF!</definedName>
    <definedName name="V_тп_3_11" localSheetId="4">АМП!#REF!</definedName>
    <definedName name="V_тп_3_3" localSheetId="4">АМП!#REF!</definedName>
    <definedName name="V_тп_3_5" localSheetId="4">АМП!#REF!</definedName>
    <definedName name="V_тп_3_6" localSheetId="4">АМП!#REF!</definedName>
    <definedName name="V_тп_3_7" localSheetId="4">АМП!#REF!</definedName>
    <definedName name="V_тп_3_8" localSheetId="4">АМП!#REF!</definedName>
    <definedName name="V_тп_3_9" localSheetId="4">АМП!#REF!</definedName>
    <definedName name="V_тп_30_10" localSheetId="4">АМП!#REF!</definedName>
    <definedName name="V_тп_30_11" localSheetId="4">АМП!#REF!</definedName>
    <definedName name="V_тп_30_3" localSheetId="4">АМП!#REF!</definedName>
    <definedName name="V_тп_30_5" localSheetId="4">АМП!#REF!</definedName>
    <definedName name="V_тп_30_6" localSheetId="4">АМП!#REF!</definedName>
    <definedName name="V_тп_30_7" localSheetId="4">АМП!#REF!</definedName>
    <definedName name="V_тп_30_8" localSheetId="4">АМП!#REF!</definedName>
    <definedName name="V_тп_30_9" localSheetId="4">АМП!#REF!</definedName>
    <definedName name="V_тп_31_10" localSheetId="4">АМП!#REF!</definedName>
    <definedName name="V_тп_31_11" localSheetId="4">АМП!#REF!</definedName>
    <definedName name="V_тп_31_3" localSheetId="4">АМП!#REF!</definedName>
    <definedName name="V_тп_31_4" localSheetId="4">АМП!#REF!</definedName>
    <definedName name="V_тп_31_5" localSheetId="4">АМП!#REF!</definedName>
    <definedName name="V_тп_31_6" localSheetId="4">АМП!#REF!</definedName>
    <definedName name="V_тп_31_7" localSheetId="4">АМП!#REF!</definedName>
    <definedName name="V_тп_31_8" localSheetId="4">АМП!#REF!</definedName>
    <definedName name="V_тп_31_9" localSheetId="4">АМП!#REF!</definedName>
    <definedName name="V_тп_32_10" localSheetId="4">АМП!#REF!</definedName>
    <definedName name="V_тп_32_11" localSheetId="4">АМП!#REF!</definedName>
    <definedName name="V_тп_32_3" localSheetId="4">АМП!#REF!</definedName>
    <definedName name="V_тп_32_4" localSheetId="4">АМП!#REF!</definedName>
    <definedName name="V_тп_32_5" localSheetId="4">АМП!#REF!</definedName>
    <definedName name="V_тп_32_6" localSheetId="4">АМП!#REF!</definedName>
    <definedName name="V_тп_32_7" localSheetId="4">АМП!#REF!</definedName>
    <definedName name="V_тп_32_8" localSheetId="4">АМП!#REF!</definedName>
    <definedName name="V_тп_32_9" localSheetId="4">АМП!#REF!</definedName>
    <definedName name="V_тп_33_10" localSheetId="4">АМП!#REF!</definedName>
    <definedName name="V_тп_33_11" localSheetId="4">АМП!#REF!</definedName>
    <definedName name="V_тп_33_3" localSheetId="4">АМП!#REF!</definedName>
    <definedName name="V_тп_33_4" localSheetId="4">АМП!#REF!</definedName>
    <definedName name="V_тп_33_5" localSheetId="4">АМП!#REF!</definedName>
    <definedName name="V_тп_33_6" localSheetId="4">АМП!#REF!</definedName>
    <definedName name="V_тп_33_7" localSheetId="4">АМП!#REF!</definedName>
    <definedName name="V_тп_33_8" localSheetId="4">АМП!#REF!</definedName>
    <definedName name="V_тп_33_9" localSheetId="4">АМП!#REF!</definedName>
    <definedName name="V_тп_4_10" localSheetId="4">АМП!#REF!</definedName>
    <definedName name="V_тп_4_11" localSheetId="4">АМП!#REF!</definedName>
    <definedName name="V_тп_4_3" localSheetId="4">АМП!#REF!</definedName>
    <definedName name="V_тп_4_4" localSheetId="4">АМП!#REF!</definedName>
    <definedName name="V_тп_4_5" localSheetId="4">АМП!#REF!</definedName>
    <definedName name="V_тп_4_6" localSheetId="4">АМП!#REF!</definedName>
    <definedName name="V_тп_4_7" localSheetId="4">АМП!#REF!</definedName>
    <definedName name="V_тп_4_8" localSheetId="4">АМП!#REF!</definedName>
    <definedName name="V_тп_4_9" localSheetId="4">АМП!#REF!</definedName>
    <definedName name="V_тп_5_10" localSheetId="4">АМП!$G$8</definedName>
    <definedName name="V_тп_5_11" localSheetId="4">АМП!$H$8</definedName>
    <definedName name="V_тп_5_8" localSheetId="4">АМП!$E$8</definedName>
    <definedName name="V_тп_5_9" localSheetId="4">АМП!$F$8</definedName>
    <definedName name="V_тп_6_10" localSheetId="4">АМП!$G$9</definedName>
    <definedName name="V_тп_6_11" localSheetId="4">АМП!$H$9</definedName>
    <definedName name="V_тп_6_3" localSheetId="4">АМП!$B$9</definedName>
    <definedName name="V_тп_6_5" localSheetId="4">АМП!$C$9</definedName>
    <definedName name="V_тп_6_6" localSheetId="4">АМП!$D$9</definedName>
    <definedName name="V_тп_6_7" localSheetId="4">АМП!#REF!</definedName>
    <definedName name="V_тп_6_8" localSheetId="4">АМП!$E$9</definedName>
    <definedName name="V_тп_6_9" localSheetId="4">АМП!$F$9</definedName>
    <definedName name="V_тп_7_10" localSheetId="4">АМП!$G$10</definedName>
    <definedName name="V_тп_7_11" localSheetId="4">АМП!$H$10</definedName>
    <definedName name="V_тп_7_3" localSheetId="4">АМП!$B$10</definedName>
    <definedName name="V_тп_7_5" localSheetId="4">АМП!$C$10</definedName>
    <definedName name="V_тп_7_6" localSheetId="4">АМП!$D$10</definedName>
    <definedName name="V_тп_7_7" localSheetId="4">АМП!#REF!</definedName>
    <definedName name="V_тп_7_8" localSheetId="4">АМП!$E$10</definedName>
    <definedName name="V_тп_7_9" localSheetId="4">АМП!$F$10</definedName>
    <definedName name="V_тп_8_10" localSheetId="4">АМП!$G$11</definedName>
    <definedName name="V_тп_8_11" localSheetId="4">АМП!$H$11</definedName>
    <definedName name="V_тп_8_3" localSheetId="4">АМП!$B$11</definedName>
    <definedName name="V_тп_8_5" localSheetId="4">АМП!$C$11</definedName>
    <definedName name="V_тп_8_6" localSheetId="4">АМП!$D$11</definedName>
    <definedName name="V_тп_8_7" localSheetId="4">АМП!#REF!</definedName>
    <definedName name="V_тп_8_8" localSheetId="4">АМП!$E$11</definedName>
    <definedName name="V_тп_8_9" localSheetId="4">АМП!$F$11</definedName>
    <definedName name="_xlnm.Print_Titles" localSheetId="8">'АМП иные'!$3:$4</definedName>
    <definedName name="_xlnm.Print_Titles" localSheetId="9">'АМП неотл'!$3:$4</definedName>
    <definedName name="_xlnm.Print_Titles" localSheetId="10">АМПлеч!$3:$4</definedName>
    <definedName name="_xlnm.Print_Titles" localSheetId="11">'АМПлеч (мед.реаб.)'!$3:$4</definedName>
    <definedName name="_xlnm.Print_Titles" localSheetId="26">ВМП!$3:$4</definedName>
    <definedName name="_xlnm.Print_Titles" localSheetId="23">'гепС ДС'!$3:$4</definedName>
    <definedName name="_xlnm.Print_Titles" localSheetId="21">'ДН БСК'!$3:$4</definedName>
    <definedName name="_xlnm.Print_Titles" localSheetId="19">'ДН ОЗ'!$3:$4</definedName>
    <definedName name="_xlnm.Print_Titles" localSheetId="20">'ДН СД'!$3:$4</definedName>
    <definedName name="_xlnm.Print_Titles" localSheetId="22">ДС!$3:$4</definedName>
    <definedName name="_xlnm.Print_Titles" localSheetId="24">КС!$3:$4</definedName>
    <definedName name="_xlnm.Print_Titles" localSheetId="15">КТ!$3:$4</definedName>
    <definedName name="_xlnm.Print_Titles" localSheetId="17">МГИ!$3:$4</definedName>
    <definedName name="_xlnm.Print_Titles" localSheetId="18">ПАИ!$3:$4</definedName>
    <definedName name="_xlnm.Print_Titles" localSheetId="5">профосмотры!$3:$4</definedName>
    <definedName name="_xlnm.Print_Titles" localSheetId="7">репродук!$3:$4</definedName>
    <definedName name="_xlnm.Print_Titles" localSheetId="3">СМП!$3:$4</definedName>
    <definedName name="_xlnm.Print_Titles" localSheetId="6">углубл!$3:$4</definedName>
    <definedName name="_xlnm.Print_Titles" localSheetId="16">УЗИ!$3:$4</definedName>
    <definedName name="_xlnm.Print_Titles" localSheetId="12">ЦЗ!$3:$4</definedName>
    <definedName name="_xlnm.Print_Titles" localSheetId="13">ШСД!$3:$4</definedName>
    <definedName name="_xlnm.Print_Titles" localSheetId="14">ШХЗ!$3:$4</definedName>
    <definedName name="_xlnm.Print_Area" localSheetId="4">АМП!$A$1:$Z$37</definedName>
    <definedName name="_xlnm.Print_Area" localSheetId="25">'КС ССХ'!$A$1:$AN$13</definedName>
    <definedName name="_xlnm.Print_Area" localSheetId="2">Свод!$A$1:$M$37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3" i="36" l="1"/>
  <c r="AG13" i="36"/>
  <c r="AC13" i="36"/>
  <c r="AA13" i="36"/>
  <c r="AN13" i="36" s="1"/>
  <c r="Z13" i="36"/>
  <c r="AM13" i="36" s="1"/>
  <c r="Y13" i="36"/>
  <c r="AL13" i="36" s="1"/>
  <c r="X13" i="36"/>
  <c r="W13" i="36"/>
  <c r="AJ13" i="36" s="1"/>
  <c r="T13" i="36"/>
  <c r="S13" i="36"/>
  <c r="AF13" i="36" s="1"/>
  <c r="R13" i="36"/>
  <c r="AE13" i="36" s="1"/>
  <c r="Q13" i="36"/>
  <c r="AD13" i="36" s="1"/>
  <c r="P13" i="36"/>
  <c r="N13" i="36"/>
  <c r="M13" i="36"/>
  <c r="L13" i="36"/>
  <c r="K13" i="36"/>
  <c r="J13" i="36"/>
  <c r="I13" i="36"/>
  <c r="H13" i="36" s="1"/>
  <c r="G13" i="36"/>
  <c r="F13" i="36"/>
  <c r="E13" i="36"/>
  <c r="D13" i="36"/>
  <c r="C13" i="36"/>
  <c r="B13" i="36"/>
  <c r="AN12" i="36"/>
  <c r="AM12" i="36"/>
  <c r="AL12" i="36"/>
  <c r="AK12" i="36"/>
  <c r="AJ12" i="36"/>
  <c r="AG12" i="36"/>
  <c r="AF12" i="36"/>
  <c r="AE12" i="36"/>
  <c r="AD12" i="36"/>
  <c r="AC12" i="36"/>
  <c r="AB12" i="36"/>
  <c r="V12" i="36"/>
  <c r="AI12" i="36" s="1"/>
  <c r="U12" i="36"/>
  <c r="AH12" i="36" s="1"/>
  <c r="O12" i="36"/>
  <c r="H12" i="36"/>
  <c r="AN11" i="36"/>
  <c r="AM11" i="36"/>
  <c r="AL11" i="36"/>
  <c r="AK11" i="36"/>
  <c r="AJ11" i="36"/>
  <c r="AG11" i="36"/>
  <c r="AF11" i="36"/>
  <c r="AE11" i="36"/>
  <c r="AD11" i="36"/>
  <c r="AC11" i="36"/>
  <c r="V11" i="36"/>
  <c r="AI11" i="36" s="1"/>
  <c r="O11" i="36"/>
  <c r="AB11" i="36" s="1"/>
  <c r="H11" i="36"/>
  <c r="AN10" i="36"/>
  <c r="AM10" i="36"/>
  <c r="AL10" i="36"/>
  <c r="AK10" i="36"/>
  <c r="AJ10" i="36"/>
  <c r="AG10" i="36"/>
  <c r="AF10" i="36"/>
  <c r="AE10" i="36"/>
  <c r="AD10" i="36"/>
  <c r="AC10" i="36"/>
  <c r="V10" i="36"/>
  <c r="AI10" i="36" s="1"/>
  <c r="U10" i="36"/>
  <c r="AH10" i="36" s="1"/>
  <c r="O10" i="36"/>
  <c r="AB10" i="36" s="1"/>
  <c r="H10" i="36"/>
  <c r="AN9" i="36"/>
  <c r="AM9" i="36"/>
  <c r="AL9" i="36"/>
  <c r="AK9" i="36"/>
  <c r="AJ9" i="36"/>
  <c r="AG9" i="36"/>
  <c r="AF9" i="36"/>
  <c r="AE9" i="36"/>
  <c r="AD9" i="36"/>
  <c r="AC9" i="36"/>
  <c r="V9" i="36"/>
  <c r="U9" i="36" s="1"/>
  <c r="AH9" i="36" s="1"/>
  <c r="O9" i="36"/>
  <c r="O13" i="36" s="1"/>
  <c r="AB13" i="36" s="1"/>
  <c r="H9" i="36"/>
  <c r="AI9" i="36" l="1"/>
  <c r="AB9" i="36"/>
  <c r="U11" i="36"/>
  <c r="AH11" i="36" s="1"/>
  <c r="V13" i="36"/>
  <c r="G5" i="26"/>
  <c r="F5" i="26"/>
  <c r="F6" i="27"/>
  <c r="G6" i="27"/>
  <c r="G5" i="27"/>
  <c r="F5" i="27"/>
  <c r="F19" i="25"/>
  <c r="G19" i="25"/>
  <c r="F11" i="25"/>
  <c r="G11" i="25"/>
  <c r="F8" i="25"/>
  <c r="G8" i="25"/>
  <c r="F26" i="25"/>
  <c r="G26" i="25"/>
  <c r="F27" i="25"/>
  <c r="G27" i="25"/>
  <c r="F29" i="25"/>
  <c r="G29" i="25"/>
  <c r="F23" i="25"/>
  <c r="G23" i="25"/>
  <c r="F24" i="25"/>
  <c r="G24" i="25"/>
  <c r="F22" i="25"/>
  <c r="G22" i="25"/>
  <c r="F16" i="25"/>
  <c r="G16" i="25"/>
  <c r="F17" i="25"/>
  <c r="G17" i="25"/>
  <c r="F12" i="25"/>
  <c r="G12" i="25"/>
  <c r="F28" i="25"/>
  <c r="G28" i="25"/>
  <c r="F25" i="25"/>
  <c r="G25" i="25"/>
  <c r="F15" i="25"/>
  <c r="G15" i="25"/>
  <c r="F32" i="25"/>
  <c r="G32" i="25"/>
  <c r="F18" i="25"/>
  <c r="G18" i="25"/>
  <c r="F7" i="25"/>
  <c r="G7" i="25"/>
  <c r="F13" i="25"/>
  <c r="G13" i="25"/>
  <c r="F30" i="25"/>
  <c r="G30" i="25"/>
  <c r="F20" i="25"/>
  <c r="G20" i="25"/>
  <c r="F14" i="25"/>
  <c r="G14" i="25"/>
  <c r="F35" i="25"/>
  <c r="G35" i="25"/>
  <c r="F9" i="25"/>
  <c r="G9" i="25"/>
  <c r="F33" i="25"/>
  <c r="G33" i="25"/>
  <c r="F6" i="25"/>
  <c r="G6" i="25"/>
  <c r="F10" i="25"/>
  <c r="G10" i="25"/>
  <c r="F36" i="25"/>
  <c r="G36" i="25"/>
  <c r="F37" i="25"/>
  <c r="G37" i="25"/>
  <c r="F21" i="25"/>
  <c r="G21" i="25"/>
  <c r="F5" i="25"/>
  <c r="G5" i="25"/>
  <c r="F34" i="25"/>
  <c r="G34" i="25"/>
  <c r="G31" i="25"/>
  <c r="F31" i="25"/>
  <c r="I17" i="35"/>
  <c r="H17" i="35"/>
  <c r="G17" i="35"/>
  <c r="K17" i="35" s="1"/>
  <c r="F17" i="35"/>
  <c r="J16" i="35"/>
  <c r="G16" i="35"/>
  <c r="K16" i="35" s="1"/>
  <c r="F16" i="35"/>
  <c r="I16" i="35" s="1"/>
  <c r="I15" i="35"/>
  <c r="H15" i="35"/>
  <c r="G15" i="35"/>
  <c r="K15" i="35" s="1"/>
  <c r="F15" i="35"/>
  <c r="J14" i="35"/>
  <c r="G14" i="35"/>
  <c r="K14" i="35" s="1"/>
  <c r="F14" i="35"/>
  <c r="I14" i="35" s="1"/>
  <c r="I13" i="35"/>
  <c r="H13" i="35"/>
  <c r="G13" i="35"/>
  <c r="K13" i="35" s="1"/>
  <c r="F13" i="35"/>
  <c r="J12" i="35"/>
  <c r="G12" i="35"/>
  <c r="K12" i="35" s="1"/>
  <c r="F12" i="35"/>
  <c r="I12" i="35" s="1"/>
  <c r="I11" i="35"/>
  <c r="H11" i="35"/>
  <c r="G11" i="35"/>
  <c r="K11" i="35" s="1"/>
  <c r="F11" i="35"/>
  <c r="J10" i="35"/>
  <c r="G10" i="35"/>
  <c r="K10" i="35" s="1"/>
  <c r="F10" i="35"/>
  <c r="I10" i="35" s="1"/>
  <c r="I9" i="35"/>
  <c r="H9" i="35"/>
  <c r="G9" i="35"/>
  <c r="K9" i="35" s="1"/>
  <c r="F9" i="35"/>
  <c r="J8" i="35"/>
  <c r="G8" i="35"/>
  <c r="K8" i="35" s="1"/>
  <c r="F8" i="35"/>
  <c r="I8" i="35" s="1"/>
  <c r="I7" i="35"/>
  <c r="H7" i="35"/>
  <c r="G7" i="35"/>
  <c r="K7" i="35" s="1"/>
  <c r="F7" i="35"/>
  <c r="J6" i="35"/>
  <c r="G6" i="35"/>
  <c r="K6" i="35" s="1"/>
  <c r="F6" i="35"/>
  <c r="I6" i="35" s="1"/>
  <c r="I5" i="35"/>
  <c r="H5" i="35"/>
  <c r="G5" i="35"/>
  <c r="K5" i="35" s="1"/>
  <c r="F5" i="35"/>
  <c r="I40" i="34"/>
  <c r="H40" i="34"/>
  <c r="G40" i="34"/>
  <c r="K40" i="34" s="1"/>
  <c r="F40" i="34"/>
  <c r="J39" i="34"/>
  <c r="G39" i="34"/>
  <c r="K39" i="34" s="1"/>
  <c r="F39" i="34"/>
  <c r="I39" i="34" s="1"/>
  <c r="I38" i="34"/>
  <c r="H38" i="34"/>
  <c r="G38" i="34"/>
  <c r="K38" i="34" s="1"/>
  <c r="F38" i="34"/>
  <c r="J37" i="34"/>
  <c r="G37" i="34"/>
  <c r="K37" i="34" s="1"/>
  <c r="F37" i="34"/>
  <c r="I37" i="34" s="1"/>
  <c r="I36" i="34"/>
  <c r="H36" i="34"/>
  <c r="G36" i="34"/>
  <c r="K36" i="34" s="1"/>
  <c r="F36" i="34"/>
  <c r="J35" i="34"/>
  <c r="G35" i="34"/>
  <c r="K35" i="34" s="1"/>
  <c r="F35" i="34"/>
  <c r="I35" i="34" s="1"/>
  <c r="I34" i="34"/>
  <c r="H34" i="34"/>
  <c r="G34" i="34"/>
  <c r="K34" i="34" s="1"/>
  <c r="F34" i="34"/>
  <c r="J33" i="34"/>
  <c r="G33" i="34"/>
  <c r="K33" i="34" s="1"/>
  <c r="F33" i="34"/>
  <c r="I33" i="34" s="1"/>
  <c r="I32" i="34"/>
  <c r="H32" i="34"/>
  <c r="G32" i="34"/>
  <c r="K32" i="34" s="1"/>
  <c r="F32" i="34"/>
  <c r="J31" i="34"/>
  <c r="G31" i="34"/>
  <c r="K31" i="34" s="1"/>
  <c r="F31" i="34"/>
  <c r="I31" i="34" s="1"/>
  <c r="I30" i="34"/>
  <c r="H30" i="34"/>
  <c r="G30" i="34"/>
  <c r="K30" i="34" s="1"/>
  <c r="F30" i="34"/>
  <c r="J29" i="34"/>
  <c r="G29" i="34"/>
  <c r="K29" i="34" s="1"/>
  <c r="F29" i="34"/>
  <c r="I29" i="34" s="1"/>
  <c r="I28" i="34"/>
  <c r="H28" i="34"/>
  <c r="G28" i="34"/>
  <c r="K28" i="34" s="1"/>
  <c r="F28" i="34"/>
  <c r="J27" i="34"/>
  <c r="G27" i="34"/>
  <c r="K27" i="34" s="1"/>
  <c r="F27" i="34"/>
  <c r="I27" i="34" s="1"/>
  <c r="I26" i="34"/>
  <c r="H26" i="34"/>
  <c r="G26" i="34"/>
  <c r="K26" i="34" s="1"/>
  <c r="F26" i="34"/>
  <c r="J25" i="34"/>
  <c r="G25" i="34"/>
  <c r="K25" i="34" s="1"/>
  <c r="F25" i="34"/>
  <c r="I25" i="34" s="1"/>
  <c r="I24" i="34"/>
  <c r="H24" i="34"/>
  <c r="G24" i="34"/>
  <c r="K24" i="34" s="1"/>
  <c r="F24" i="34"/>
  <c r="J23" i="34"/>
  <c r="G23" i="34"/>
  <c r="K23" i="34" s="1"/>
  <c r="F23" i="34"/>
  <c r="I23" i="34" s="1"/>
  <c r="I22" i="34"/>
  <c r="H22" i="34"/>
  <c r="G22" i="34"/>
  <c r="K22" i="34" s="1"/>
  <c r="F22" i="34"/>
  <c r="J21" i="34"/>
  <c r="G21" i="34"/>
  <c r="K21" i="34" s="1"/>
  <c r="F21" i="34"/>
  <c r="I21" i="34" s="1"/>
  <c r="I20" i="34"/>
  <c r="H20" i="34"/>
  <c r="G20" i="34"/>
  <c r="K20" i="34" s="1"/>
  <c r="F20" i="34"/>
  <c r="J19" i="34"/>
  <c r="G19" i="34"/>
  <c r="K19" i="34" s="1"/>
  <c r="F19" i="34"/>
  <c r="I19" i="34" s="1"/>
  <c r="I18" i="34"/>
  <c r="H18" i="34"/>
  <c r="G18" i="34"/>
  <c r="K18" i="34" s="1"/>
  <c r="F18" i="34"/>
  <c r="J17" i="34"/>
  <c r="G17" i="34"/>
  <c r="K17" i="34" s="1"/>
  <c r="F17" i="34"/>
  <c r="I17" i="34" s="1"/>
  <c r="I16" i="34"/>
  <c r="H16" i="34"/>
  <c r="G16" i="34"/>
  <c r="K16" i="34" s="1"/>
  <c r="F16" i="34"/>
  <c r="J15" i="34"/>
  <c r="G15" i="34"/>
  <c r="K15" i="34" s="1"/>
  <c r="F15" i="34"/>
  <c r="I15" i="34" s="1"/>
  <c r="I14" i="34"/>
  <c r="H14" i="34"/>
  <c r="G14" i="34"/>
  <c r="K14" i="34" s="1"/>
  <c r="F14" i="34"/>
  <c r="J13" i="34"/>
  <c r="G13" i="34"/>
  <c r="K13" i="34" s="1"/>
  <c r="F13" i="34"/>
  <c r="I13" i="34" s="1"/>
  <c r="I12" i="34"/>
  <c r="H12" i="34"/>
  <c r="G12" i="34"/>
  <c r="K12" i="34" s="1"/>
  <c r="F12" i="34"/>
  <c r="J11" i="34"/>
  <c r="G11" i="34"/>
  <c r="K11" i="34" s="1"/>
  <c r="F11" i="34"/>
  <c r="I11" i="34" s="1"/>
  <c r="I10" i="34"/>
  <c r="H10" i="34"/>
  <c r="G10" i="34"/>
  <c r="K10" i="34" s="1"/>
  <c r="F10" i="34"/>
  <c r="J9" i="34"/>
  <c r="G9" i="34"/>
  <c r="K9" i="34" s="1"/>
  <c r="F9" i="34"/>
  <c r="I9" i="34" s="1"/>
  <c r="I8" i="34"/>
  <c r="H8" i="34"/>
  <c r="G8" i="34"/>
  <c r="K8" i="34" s="1"/>
  <c r="F8" i="34"/>
  <c r="J7" i="34"/>
  <c r="G7" i="34"/>
  <c r="K7" i="34" s="1"/>
  <c r="F7" i="34"/>
  <c r="I7" i="34" s="1"/>
  <c r="I6" i="34"/>
  <c r="H6" i="34"/>
  <c r="G6" i="34"/>
  <c r="K6" i="34" s="1"/>
  <c r="F6" i="34"/>
  <c r="J5" i="34"/>
  <c r="G5" i="34"/>
  <c r="K5" i="34" s="1"/>
  <c r="F5" i="34"/>
  <c r="I5" i="34" s="1"/>
  <c r="E14" i="33"/>
  <c r="D14" i="33"/>
  <c r="C14" i="33"/>
  <c r="B14" i="33"/>
  <c r="J13" i="33"/>
  <c r="G13" i="33"/>
  <c r="K13" i="33" s="1"/>
  <c r="F13" i="33"/>
  <c r="I13" i="33" s="1"/>
  <c r="I12" i="33"/>
  <c r="H12" i="33"/>
  <c r="G12" i="33"/>
  <c r="K12" i="33" s="1"/>
  <c r="F12" i="33"/>
  <c r="J11" i="33"/>
  <c r="G11" i="33"/>
  <c r="K11" i="33" s="1"/>
  <c r="F11" i="33"/>
  <c r="I11" i="33" s="1"/>
  <c r="H10" i="33"/>
  <c r="G10" i="33"/>
  <c r="K10" i="33" s="1"/>
  <c r="F10" i="33"/>
  <c r="I10" i="33" s="1"/>
  <c r="J9" i="33"/>
  <c r="G9" i="33"/>
  <c r="K9" i="33" s="1"/>
  <c r="F9" i="33"/>
  <c r="I9" i="33" s="1"/>
  <c r="H8" i="33"/>
  <c r="G8" i="33"/>
  <c r="K8" i="33" s="1"/>
  <c r="F8" i="33"/>
  <c r="I8" i="33" s="1"/>
  <c r="J7" i="33"/>
  <c r="G7" i="33"/>
  <c r="K7" i="33" s="1"/>
  <c r="F7" i="33"/>
  <c r="I7" i="33" s="1"/>
  <c r="H6" i="33"/>
  <c r="G6" i="33"/>
  <c r="K6" i="33" s="1"/>
  <c r="F6" i="33"/>
  <c r="I6" i="33" s="1"/>
  <c r="J5" i="33"/>
  <c r="G5" i="33"/>
  <c r="G14" i="33" s="1"/>
  <c r="F5" i="33"/>
  <c r="I5" i="33" s="1"/>
  <c r="J47" i="32"/>
  <c r="I47" i="32"/>
  <c r="H47" i="32"/>
  <c r="G47" i="32"/>
  <c r="K47" i="32" s="1"/>
  <c r="F47" i="32"/>
  <c r="J46" i="32"/>
  <c r="G46" i="32"/>
  <c r="K46" i="32" s="1"/>
  <c r="F46" i="32"/>
  <c r="I46" i="32" s="1"/>
  <c r="J45" i="32"/>
  <c r="I45" i="32"/>
  <c r="H45" i="32"/>
  <c r="G45" i="32"/>
  <c r="K45" i="32" s="1"/>
  <c r="F45" i="32"/>
  <c r="J44" i="32"/>
  <c r="G44" i="32"/>
  <c r="K44" i="32" s="1"/>
  <c r="F44" i="32"/>
  <c r="I44" i="32" s="1"/>
  <c r="J43" i="32"/>
  <c r="I43" i="32"/>
  <c r="H43" i="32"/>
  <c r="G43" i="32"/>
  <c r="K43" i="32" s="1"/>
  <c r="F43" i="32"/>
  <c r="J42" i="32"/>
  <c r="G42" i="32"/>
  <c r="K42" i="32" s="1"/>
  <c r="F42" i="32"/>
  <c r="I42" i="32" s="1"/>
  <c r="J41" i="32"/>
  <c r="I41" i="32"/>
  <c r="H41" i="32"/>
  <c r="G41" i="32"/>
  <c r="K41" i="32" s="1"/>
  <c r="F41" i="32"/>
  <c r="J40" i="32"/>
  <c r="G40" i="32"/>
  <c r="K40" i="32" s="1"/>
  <c r="F40" i="32"/>
  <c r="I40" i="32" s="1"/>
  <c r="J39" i="32"/>
  <c r="I39" i="32"/>
  <c r="H39" i="32"/>
  <c r="G39" i="32"/>
  <c r="K39" i="32" s="1"/>
  <c r="F39" i="32"/>
  <c r="J38" i="32"/>
  <c r="G38" i="32"/>
  <c r="K38" i="32" s="1"/>
  <c r="F38" i="32"/>
  <c r="I38" i="32" s="1"/>
  <c r="J37" i="32"/>
  <c r="I37" i="32"/>
  <c r="H37" i="32"/>
  <c r="G37" i="32"/>
  <c r="K37" i="32" s="1"/>
  <c r="F37" i="32"/>
  <c r="J36" i="32"/>
  <c r="G36" i="32"/>
  <c r="K36" i="32" s="1"/>
  <c r="F36" i="32"/>
  <c r="I36" i="32" s="1"/>
  <c r="J35" i="32"/>
  <c r="I35" i="32"/>
  <c r="H35" i="32"/>
  <c r="G35" i="32"/>
  <c r="K35" i="32" s="1"/>
  <c r="F35" i="32"/>
  <c r="J34" i="32"/>
  <c r="G34" i="32"/>
  <c r="K34" i="32" s="1"/>
  <c r="F34" i="32"/>
  <c r="I34" i="32" s="1"/>
  <c r="J33" i="32"/>
  <c r="I33" i="32"/>
  <c r="H33" i="32"/>
  <c r="G33" i="32"/>
  <c r="K33" i="32" s="1"/>
  <c r="F33" i="32"/>
  <c r="J32" i="32"/>
  <c r="G32" i="32"/>
  <c r="K32" i="32" s="1"/>
  <c r="F32" i="32"/>
  <c r="I32" i="32" s="1"/>
  <c r="J31" i="32"/>
  <c r="I31" i="32"/>
  <c r="H31" i="32"/>
  <c r="G31" i="32"/>
  <c r="K31" i="32" s="1"/>
  <c r="F31" i="32"/>
  <c r="J30" i="32"/>
  <c r="G30" i="32"/>
  <c r="K30" i="32" s="1"/>
  <c r="F30" i="32"/>
  <c r="I30" i="32" s="1"/>
  <c r="J29" i="32"/>
  <c r="I29" i="32"/>
  <c r="H29" i="32"/>
  <c r="G29" i="32"/>
  <c r="K29" i="32" s="1"/>
  <c r="F29" i="32"/>
  <c r="J28" i="32"/>
  <c r="G28" i="32"/>
  <c r="K28" i="32" s="1"/>
  <c r="F28" i="32"/>
  <c r="I28" i="32" s="1"/>
  <c r="J27" i="32"/>
  <c r="I27" i="32"/>
  <c r="H27" i="32"/>
  <c r="G27" i="32"/>
  <c r="K27" i="32" s="1"/>
  <c r="F27" i="32"/>
  <c r="J26" i="32"/>
  <c r="G26" i="32"/>
  <c r="K26" i="32" s="1"/>
  <c r="F26" i="32"/>
  <c r="I26" i="32" s="1"/>
  <c r="J25" i="32"/>
  <c r="I25" i="32"/>
  <c r="H25" i="32"/>
  <c r="G25" i="32"/>
  <c r="K25" i="32" s="1"/>
  <c r="F25" i="32"/>
  <c r="J24" i="32"/>
  <c r="G24" i="32"/>
  <c r="K24" i="32" s="1"/>
  <c r="F24" i="32"/>
  <c r="I24" i="32" s="1"/>
  <c r="J23" i="32"/>
  <c r="I23" i="32"/>
  <c r="H23" i="32"/>
  <c r="G23" i="32"/>
  <c r="K23" i="32" s="1"/>
  <c r="F23" i="32"/>
  <c r="J22" i="32"/>
  <c r="G22" i="32"/>
  <c r="K22" i="32" s="1"/>
  <c r="F22" i="32"/>
  <c r="I22" i="32" s="1"/>
  <c r="J21" i="32"/>
  <c r="I21" i="32"/>
  <c r="H21" i="32"/>
  <c r="G21" i="32"/>
  <c r="K21" i="32" s="1"/>
  <c r="F21" i="32"/>
  <c r="J20" i="32"/>
  <c r="G20" i="32"/>
  <c r="K20" i="32" s="1"/>
  <c r="F20" i="32"/>
  <c r="I20" i="32" s="1"/>
  <c r="J19" i="32"/>
  <c r="I19" i="32"/>
  <c r="H19" i="32"/>
  <c r="G19" i="32"/>
  <c r="K19" i="32" s="1"/>
  <c r="F19" i="32"/>
  <c r="J18" i="32"/>
  <c r="G18" i="32"/>
  <c r="K18" i="32" s="1"/>
  <c r="F18" i="32"/>
  <c r="I18" i="32" s="1"/>
  <c r="J17" i="32"/>
  <c r="I17" i="32"/>
  <c r="H17" i="32"/>
  <c r="G17" i="32"/>
  <c r="K17" i="32" s="1"/>
  <c r="F17" i="32"/>
  <c r="J16" i="32"/>
  <c r="G16" i="32"/>
  <c r="K16" i="32" s="1"/>
  <c r="F16" i="32"/>
  <c r="I16" i="32" s="1"/>
  <c r="J15" i="32"/>
  <c r="I15" i="32"/>
  <c r="H15" i="32"/>
  <c r="G15" i="32"/>
  <c r="K15" i="32" s="1"/>
  <c r="F15" i="32"/>
  <c r="J14" i="32"/>
  <c r="G14" i="32"/>
  <c r="K14" i="32" s="1"/>
  <c r="F14" i="32"/>
  <c r="I14" i="32" s="1"/>
  <c r="J13" i="32"/>
  <c r="I13" i="32"/>
  <c r="H13" i="32"/>
  <c r="G13" i="32"/>
  <c r="K13" i="32" s="1"/>
  <c r="F13" i="32"/>
  <c r="J12" i="32"/>
  <c r="G12" i="32"/>
  <c r="K12" i="32" s="1"/>
  <c r="F12" i="32"/>
  <c r="I12" i="32" s="1"/>
  <c r="J11" i="32"/>
  <c r="I11" i="32"/>
  <c r="H11" i="32"/>
  <c r="G11" i="32"/>
  <c r="K11" i="32" s="1"/>
  <c r="F11" i="32"/>
  <c r="J10" i="32"/>
  <c r="G10" i="32"/>
  <c r="K10" i="32" s="1"/>
  <c r="F10" i="32"/>
  <c r="I10" i="32" s="1"/>
  <c r="J9" i="32"/>
  <c r="I9" i="32"/>
  <c r="H9" i="32"/>
  <c r="G9" i="32"/>
  <c r="K9" i="32" s="1"/>
  <c r="F9" i="32"/>
  <c r="J8" i="32"/>
  <c r="G8" i="32"/>
  <c r="K8" i="32" s="1"/>
  <c r="F8" i="32"/>
  <c r="I8" i="32" s="1"/>
  <c r="J7" i="32"/>
  <c r="I7" i="32"/>
  <c r="H7" i="32"/>
  <c r="G7" i="32"/>
  <c r="K7" i="32" s="1"/>
  <c r="F7" i="32"/>
  <c r="J6" i="32"/>
  <c r="G6" i="32"/>
  <c r="K6" i="32" s="1"/>
  <c r="F6" i="32"/>
  <c r="I6" i="32" s="1"/>
  <c r="J5" i="32"/>
  <c r="I5" i="32"/>
  <c r="H5" i="32"/>
  <c r="G5" i="32"/>
  <c r="K5" i="32" s="1"/>
  <c r="F5" i="32"/>
  <c r="F6" i="17"/>
  <c r="G6" i="17"/>
  <c r="F7" i="17"/>
  <c r="G7" i="17"/>
  <c r="F9" i="17"/>
  <c r="G9" i="17"/>
  <c r="F8" i="17"/>
  <c r="G8" i="17"/>
  <c r="F11" i="17"/>
  <c r="G11" i="17"/>
  <c r="F10" i="17"/>
  <c r="G10" i="17"/>
  <c r="F12" i="17"/>
  <c r="G12" i="17"/>
  <c r="F13" i="17"/>
  <c r="G13" i="17"/>
  <c r="F14" i="17"/>
  <c r="G14" i="17"/>
  <c r="F15" i="17"/>
  <c r="G15" i="17"/>
  <c r="F18" i="17"/>
  <c r="G18" i="17"/>
  <c r="F17" i="17"/>
  <c r="G17" i="17"/>
  <c r="F16" i="17"/>
  <c r="G16" i="17"/>
  <c r="F19" i="17"/>
  <c r="G19" i="17"/>
  <c r="G5" i="17"/>
  <c r="F5" i="17"/>
  <c r="AD37" i="31"/>
  <c r="AC37" i="31"/>
  <c r="AB37" i="31"/>
  <c r="AA37" i="31"/>
  <c r="Z37" i="31"/>
  <c r="Y37" i="31"/>
  <c r="X37" i="31"/>
  <c r="W37" i="31"/>
  <c r="V37" i="31"/>
  <c r="U37" i="31"/>
  <c r="T37" i="31"/>
  <c r="S37" i="31"/>
  <c r="R37" i="31"/>
  <c r="Q37" i="31"/>
  <c r="P37" i="31"/>
  <c r="O37" i="31"/>
  <c r="AD36" i="31"/>
  <c r="AC36" i="31"/>
  <c r="AB36" i="31"/>
  <c r="AA36" i="31"/>
  <c r="Z36" i="31"/>
  <c r="Y36" i="31"/>
  <c r="X36" i="31"/>
  <c r="W36" i="31"/>
  <c r="V36" i="31"/>
  <c r="U36" i="31"/>
  <c r="T36" i="31"/>
  <c r="S36" i="31"/>
  <c r="R36" i="31"/>
  <c r="Q36" i="31"/>
  <c r="P36" i="31"/>
  <c r="O36" i="31"/>
  <c r="AD35" i="31"/>
  <c r="AC35" i="31"/>
  <c r="AB35" i="31"/>
  <c r="AA35" i="31"/>
  <c r="Z35" i="31"/>
  <c r="Y35" i="31"/>
  <c r="X35" i="31"/>
  <c r="W35" i="31"/>
  <c r="V35" i="31"/>
  <c r="U35" i="31"/>
  <c r="T35" i="31"/>
  <c r="S35" i="31"/>
  <c r="R35" i="31"/>
  <c r="Q35" i="31"/>
  <c r="P35" i="31"/>
  <c r="O35" i="31"/>
  <c r="AD34" i="31"/>
  <c r="AC34" i="31"/>
  <c r="AB34" i="31"/>
  <c r="AA34" i="31"/>
  <c r="Z34" i="31"/>
  <c r="Y34" i="31"/>
  <c r="X34" i="31"/>
  <c r="W34" i="31"/>
  <c r="V34" i="31"/>
  <c r="U34" i="31"/>
  <c r="T34" i="31"/>
  <c r="S34" i="31"/>
  <c r="R34" i="31"/>
  <c r="Q34" i="31"/>
  <c r="P34" i="31"/>
  <c r="O34" i="31"/>
  <c r="AD33" i="31"/>
  <c r="AC33" i="31"/>
  <c r="AB33" i="31"/>
  <c r="AA33" i="31"/>
  <c r="Z33" i="31"/>
  <c r="Y33" i="31"/>
  <c r="X33" i="31"/>
  <c r="W33" i="31"/>
  <c r="V33" i="31"/>
  <c r="U33" i="31"/>
  <c r="T33" i="31"/>
  <c r="S33" i="31"/>
  <c r="R33" i="31"/>
  <c r="Q33" i="31"/>
  <c r="P33" i="31"/>
  <c r="O33" i="31"/>
  <c r="AD32" i="31"/>
  <c r="AC32" i="31"/>
  <c r="AB32" i="31"/>
  <c r="AA32" i="31"/>
  <c r="Z32" i="31"/>
  <c r="Y32" i="31"/>
  <c r="X32" i="31"/>
  <c r="W32" i="31"/>
  <c r="V32" i="31"/>
  <c r="U32" i="31"/>
  <c r="T32" i="31"/>
  <c r="S32" i="31"/>
  <c r="R32" i="31"/>
  <c r="Q32" i="31"/>
  <c r="P32" i="31"/>
  <c r="O32" i="31"/>
  <c r="AD31" i="31"/>
  <c r="AC31" i="31"/>
  <c r="AB31" i="31"/>
  <c r="AA31" i="31"/>
  <c r="Z31" i="31"/>
  <c r="Y31" i="31"/>
  <c r="X31" i="31"/>
  <c r="W31" i="31"/>
  <c r="V31" i="31"/>
  <c r="U31" i="31"/>
  <c r="T31" i="31"/>
  <c r="S31" i="31"/>
  <c r="R31" i="31"/>
  <c r="Q31" i="31"/>
  <c r="P31" i="31"/>
  <c r="O31" i="31"/>
  <c r="AD30" i="31"/>
  <c r="AC30" i="31"/>
  <c r="AB30" i="31"/>
  <c r="AA30" i="31"/>
  <c r="Z30" i="31"/>
  <c r="Y30" i="31"/>
  <c r="X30" i="31"/>
  <c r="W30" i="31"/>
  <c r="V30" i="31"/>
  <c r="U30" i="31"/>
  <c r="T30" i="31"/>
  <c r="S30" i="31"/>
  <c r="R30" i="31"/>
  <c r="Q30" i="31"/>
  <c r="P30" i="31"/>
  <c r="O30" i="31"/>
  <c r="AD29" i="31"/>
  <c r="AC29" i="31"/>
  <c r="AB29" i="31"/>
  <c r="AA29" i="31"/>
  <c r="Z29" i="31"/>
  <c r="Y29" i="31"/>
  <c r="X29" i="31"/>
  <c r="W29" i="31"/>
  <c r="V29" i="31"/>
  <c r="U29" i="31"/>
  <c r="T29" i="31"/>
  <c r="S29" i="31"/>
  <c r="R29" i="31"/>
  <c r="Q29" i="31"/>
  <c r="P29" i="31"/>
  <c r="O29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AD27" i="31"/>
  <c r="AC27" i="31"/>
  <c r="AB27" i="31"/>
  <c r="AA27" i="31"/>
  <c r="Z27" i="31"/>
  <c r="Y27" i="31"/>
  <c r="X27" i="31"/>
  <c r="W27" i="31"/>
  <c r="V27" i="31"/>
  <c r="U27" i="31"/>
  <c r="T27" i="31"/>
  <c r="S27" i="31"/>
  <c r="R27" i="31"/>
  <c r="Q27" i="31"/>
  <c r="P27" i="31"/>
  <c r="O27" i="31"/>
  <c r="AD26" i="31"/>
  <c r="AC26" i="31"/>
  <c r="AB26" i="31"/>
  <c r="AA26" i="31"/>
  <c r="Z26" i="31"/>
  <c r="Y26" i="31"/>
  <c r="X26" i="31"/>
  <c r="W26" i="31"/>
  <c r="V26" i="31"/>
  <c r="U26" i="31"/>
  <c r="T26" i="31"/>
  <c r="S26" i="31"/>
  <c r="R26" i="31"/>
  <c r="Q26" i="31"/>
  <c r="P26" i="31"/>
  <c r="O26" i="31"/>
  <c r="AD25" i="31"/>
  <c r="AC25" i="31"/>
  <c r="AB25" i="31"/>
  <c r="AA25" i="31"/>
  <c r="Z25" i="31"/>
  <c r="Y25" i="31"/>
  <c r="X25" i="31"/>
  <c r="W25" i="31"/>
  <c r="V25" i="31"/>
  <c r="U25" i="31"/>
  <c r="T25" i="31"/>
  <c r="S25" i="31"/>
  <c r="R25" i="31"/>
  <c r="Q25" i="31"/>
  <c r="P25" i="31"/>
  <c r="O25" i="31"/>
  <c r="AD24" i="31"/>
  <c r="AC24" i="31"/>
  <c r="AB24" i="31"/>
  <c r="AA24" i="31"/>
  <c r="Z24" i="31"/>
  <c r="Y24" i="31"/>
  <c r="X24" i="31"/>
  <c r="W24" i="31"/>
  <c r="V24" i="31"/>
  <c r="U24" i="31"/>
  <c r="T24" i="31"/>
  <c r="S24" i="31"/>
  <c r="R24" i="31"/>
  <c r="Q24" i="31"/>
  <c r="P24" i="31"/>
  <c r="O24" i="31"/>
  <c r="AD23" i="31"/>
  <c r="AC23" i="31"/>
  <c r="AB23" i="31"/>
  <c r="AA23" i="31"/>
  <c r="Z23" i="31"/>
  <c r="Y23" i="31"/>
  <c r="X23" i="31"/>
  <c r="W23" i="31"/>
  <c r="V23" i="31"/>
  <c r="U23" i="31"/>
  <c r="T23" i="31"/>
  <c r="S23" i="31"/>
  <c r="R23" i="31"/>
  <c r="Q23" i="31"/>
  <c r="P23" i="31"/>
  <c r="O23" i="31"/>
  <c r="AD22" i="31"/>
  <c r="AC22" i="31"/>
  <c r="AB22" i="31"/>
  <c r="AA22" i="31"/>
  <c r="Z22" i="31"/>
  <c r="Y22" i="31"/>
  <c r="X22" i="31"/>
  <c r="W22" i="31"/>
  <c r="V22" i="31"/>
  <c r="U22" i="31"/>
  <c r="T22" i="31"/>
  <c r="S22" i="31"/>
  <c r="R22" i="31"/>
  <c r="Q22" i="31"/>
  <c r="P22" i="31"/>
  <c r="O22" i="31"/>
  <c r="AD21" i="31"/>
  <c r="AC21" i="31"/>
  <c r="AB21" i="31"/>
  <c r="AA21" i="31"/>
  <c r="Z21" i="31"/>
  <c r="Y21" i="31"/>
  <c r="X21" i="31"/>
  <c r="W21" i="31"/>
  <c r="V21" i="31"/>
  <c r="U21" i="31"/>
  <c r="T21" i="31"/>
  <c r="S21" i="31"/>
  <c r="R21" i="31"/>
  <c r="Q21" i="31"/>
  <c r="P21" i="31"/>
  <c r="O21" i="31"/>
  <c r="AD20" i="31"/>
  <c r="AC20" i="31"/>
  <c r="AB20" i="31"/>
  <c r="AA20" i="31"/>
  <c r="Z20" i="31"/>
  <c r="Y20" i="31"/>
  <c r="X20" i="31"/>
  <c r="W20" i="31"/>
  <c r="V20" i="31"/>
  <c r="U20" i="31"/>
  <c r="T20" i="31"/>
  <c r="S20" i="31"/>
  <c r="R20" i="31"/>
  <c r="Q20" i="31"/>
  <c r="P20" i="31"/>
  <c r="O20" i="31"/>
  <c r="AD19" i="31"/>
  <c r="AC19" i="31"/>
  <c r="AB19" i="31"/>
  <c r="AA19" i="31"/>
  <c r="Z19" i="31"/>
  <c r="Y19" i="31"/>
  <c r="X19" i="31"/>
  <c r="W19" i="31"/>
  <c r="V19" i="31"/>
  <c r="U19" i="31"/>
  <c r="T19" i="31"/>
  <c r="S19" i="31"/>
  <c r="R19" i="31"/>
  <c r="Q19" i="31"/>
  <c r="P19" i="31"/>
  <c r="O19" i="31"/>
  <c r="AD18" i="31"/>
  <c r="AC18" i="31"/>
  <c r="AB18" i="31"/>
  <c r="AA18" i="31"/>
  <c r="Z18" i="31"/>
  <c r="Y18" i="31"/>
  <c r="X18" i="31"/>
  <c r="W18" i="31"/>
  <c r="V18" i="31"/>
  <c r="U18" i="31"/>
  <c r="T18" i="31"/>
  <c r="S18" i="31"/>
  <c r="R18" i="31"/>
  <c r="Q18" i="31"/>
  <c r="P18" i="31"/>
  <c r="O18" i="31"/>
  <c r="AD17" i="31"/>
  <c r="AC17" i="31"/>
  <c r="AB17" i="31"/>
  <c r="AA17" i="31"/>
  <c r="Z17" i="31"/>
  <c r="Y17" i="31"/>
  <c r="X17" i="31"/>
  <c r="W17" i="31"/>
  <c r="V17" i="31"/>
  <c r="U17" i="31"/>
  <c r="T17" i="31"/>
  <c r="S17" i="31"/>
  <c r="R17" i="31"/>
  <c r="Q17" i="31"/>
  <c r="P17" i="31"/>
  <c r="O17" i="31"/>
  <c r="AD16" i="31"/>
  <c r="AC16" i="31"/>
  <c r="AB16" i="31"/>
  <c r="AA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AD15" i="31"/>
  <c r="AC15" i="31"/>
  <c r="AB15" i="31"/>
  <c r="AA15" i="31"/>
  <c r="Z15" i="31"/>
  <c r="Y15" i="31"/>
  <c r="X15" i="31"/>
  <c r="W15" i="31"/>
  <c r="V15" i="31"/>
  <c r="U15" i="31"/>
  <c r="T15" i="31"/>
  <c r="S15" i="31"/>
  <c r="R15" i="31"/>
  <c r="Q15" i="31"/>
  <c r="P15" i="31"/>
  <c r="O15" i="31"/>
  <c r="AD14" i="31"/>
  <c r="AC14" i="31"/>
  <c r="AB14" i="31"/>
  <c r="AA14" i="31"/>
  <c r="Z14" i="31"/>
  <c r="Y14" i="31"/>
  <c r="X14" i="31"/>
  <c r="W14" i="31"/>
  <c r="V14" i="31"/>
  <c r="U14" i="31"/>
  <c r="T14" i="31"/>
  <c r="S14" i="31"/>
  <c r="R14" i="31"/>
  <c r="Q14" i="31"/>
  <c r="P14" i="31"/>
  <c r="O14" i="31"/>
  <c r="AD13" i="31"/>
  <c r="AC13" i="31"/>
  <c r="AB13" i="31"/>
  <c r="AA13" i="31"/>
  <c r="Z13" i="31"/>
  <c r="Y13" i="31"/>
  <c r="X13" i="31"/>
  <c r="W13" i="31"/>
  <c r="V13" i="31"/>
  <c r="U13" i="31"/>
  <c r="T13" i="31"/>
  <c r="S13" i="31"/>
  <c r="R13" i="31"/>
  <c r="Q13" i="31"/>
  <c r="P13" i="31"/>
  <c r="O13" i="31"/>
  <c r="AD12" i="31"/>
  <c r="AC12" i="31"/>
  <c r="AB12" i="31"/>
  <c r="AA12" i="31"/>
  <c r="Z12" i="31"/>
  <c r="Y12" i="31"/>
  <c r="X12" i="31"/>
  <c r="W12" i="31"/>
  <c r="V12" i="31"/>
  <c r="U12" i="31"/>
  <c r="T12" i="31"/>
  <c r="S12" i="31"/>
  <c r="R12" i="31"/>
  <c r="Q12" i="31"/>
  <c r="P12" i="31"/>
  <c r="O12" i="31"/>
  <c r="AD11" i="31"/>
  <c r="AC11" i="31"/>
  <c r="AB11" i="31"/>
  <c r="AA11" i="31"/>
  <c r="Z11" i="31"/>
  <c r="Y11" i="31"/>
  <c r="X11" i="31"/>
  <c r="W11" i="31"/>
  <c r="V11" i="31"/>
  <c r="U11" i="31"/>
  <c r="T11" i="31"/>
  <c r="S11" i="31"/>
  <c r="R11" i="31"/>
  <c r="Q11" i="31"/>
  <c r="P11" i="31"/>
  <c r="O11" i="31"/>
  <c r="AD10" i="31"/>
  <c r="AC10" i="31"/>
  <c r="AB10" i="31"/>
  <c r="AA10" i="31"/>
  <c r="Z10" i="31"/>
  <c r="Y10" i="31"/>
  <c r="X10" i="31"/>
  <c r="W10" i="31"/>
  <c r="V10" i="31"/>
  <c r="U10" i="31"/>
  <c r="T10" i="31"/>
  <c r="S10" i="31"/>
  <c r="R10" i="31"/>
  <c r="Q10" i="31"/>
  <c r="P10" i="31"/>
  <c r="O10" i="31"/>
  <c r="AD9" i="31"/>
  <c r="AC9" i="31"/>
  <c r="AB9" i="31"/>
  <c r="AA9" i="31"/>
  <c r="Z9" i="31"/>
  <c r="Y9" i="31"/>
  <c r="X9" i="31"/>
  <c r="W9" i="31"/>
  <c r="V9" i="31"/>
  <c r="U9" i="31"/>
  <c r="T9" i="31"/>
  <c r="S9" i="31"/>
  <c r="R9" i="31"/>
  <c r="Q9" i="31"/>
  <c r="P9" i="31"/>
  <c r="O9" i="31"/>
  <c r="AD8" i="31"/>
  <c r="AC8" i="31"/>
  <c r="AB8" i="31"/>
  <c r="AA8" i="31"/>
  <c r="J9" i="30"/>
  <c r="G9" i="30"/>
  <c r="K9" i="30" s="1"/>
  <c r="F9" i="30"/>
  <c r="I9" i="30" s="1"/>
  <c r="M8" i="30"/>
  <c r="L8" i="30"/>
  <c r="J8" i="30"/>
  <c r="G8" i="30"/>
  <c r="K8" i="30" s="1"/>
  <c r="F8" i="30"/>
  <c r="I8" i="30" s="1"/>
  <c r="M7" i="30"/>
  <c r="L7" i="30"/>
  <c r="J7" i="30"/>
  <c r="G7" i="30"/>
  <c r="K7" i="30" s="1"/>
  <c r="F7" i="30"/>
  <c r="I7" i="30" s="1"/>
  <c r="M6" i="30"/>
  <c r="L6" i="30"/>
  <c r="J6" i="30"/>
  <c r="G6" i="30"/>
  <c r="K6" i="30" s="1"/>
  <c r="F6" i="30"/>
  <c r="I6" i="30" s="1"/>
  <c r="M5" i="30"/>
  <c r="M9" i="30" s="1"/>
  <c r="J5" i="30"/>
  <c r="G5" i="30"/>
  <c r="K5" i="30" s="1"/>
  <c r="F5" i="30"/>
  <c r="I5" i="30" s="1"/>
  <c r="C5" i="30"/>
  <c r="L5" i="30" s="1"/>
  <c r="L9" i="30" s="1"/>
  <c r="AI13" i="36" l="1"/>
  <c r="U13" i="36"/>
  <c r="AH13" i="36" s="1"/>
  <c r="J5" i="35"/>
  <c r="H6" i="35"/>
  <c r="J7" i="35"/>
  <c r="H8" i="35"/>
  <c r="J9" i="35"/>
  <c r="H10" i="35"/>
  <c r="J11" i="35"/>
  <c r="H12" i="35"/>
  <c r="J13" i="35"/>
  <c r="H14" i="35"/>
  <c r="J15" i="35"/>
  <c r="H16" i="35"/>
  <c r="J17" i="35"/>
  <c r="H5" i="34"/>
  <c r="J6" i="34"/>
  <c r="H7" i="34"/>
  <c r="J8" i="34"/>
  <c r="H9" i="34"/>
  <c r="J10" i="34"/>
  <c r="H11" i="34"/>
  <c r="J12" i="34"/>
  <c r="H13" i="34"/>
  <c r="J14" i="34"/>
  <c r="H15" i="34"/>
  <c r="J16" i="34"/>
  <c r="H17" i="34"/>
  <c r="J18" i="34"/>
  <c r="H19" i="34"/>
  <c r="J20" i="34"/>
  <c r="H21" i="34"/>
  <c r="J22" i="34"/>
  <c r="H23" i="34"/>
  <c r="J24" i="34"/>
  <c r="H25" i="34"/>
  <c r="J26" i="34"/>
  <c r="H27" i="34"/>
  <c r="J28" i="34"/>
  <c r="H29" i="34"/>
  <c r="J30" i="34"/>
  <c r="H31" i="34"/>
  <c r="J32" i="34"/>
  <c r="H33" i="34"/>
  <c r="J34" i="34"/>
  <c r="H35" i="34"/>
  <c r="J36" i="34"/>
  <c r="H37" i="34"/>
  <c r="J38" i="34"/>
  <c r="H39" i="34"/>
  <c r="J40" i="34"/>
  <c r="K14" i="33"/>
  <c r="H14" i="33"/>
  <c r="K5" i="33"/>
  <c r="H5" i="33"/>
  <c r="J6" i="33"/>
  <c r="H7" i="33"/>
  <c r="J8" i="33"/>
  <c r="H9" i="33"/>
  <c r="J10" i="33"/>
  <c r="H11" i="33"/>
  <c r="J12" i="33"/>
  <c r="H13" i="33"/>
  <c r="F14" i="33"/>
  <c r="I14" i="33" s="1"/>
  <c r="J14" i="33"/>
  <c r="H6" i="32"/>
  <c r="H8" i="32"/>
  <c r="H10" i="32"/>
  <c r="H12" i="32"/>
  <c r="H14" i="32"/>
  <c r="H16" i="32"/>
  <c r="H18" i="32"/>
  <c r="H20" i="32"/>
  <c r="H22" i="32"/>
  <c r="H24" i="32"/>
  <c r="H26" i="32"/>
  <c r="H28" i="32"/>
  <c r="H30" i="32"/>
  <c r="H32" i="32"/>
  <c r="H34" i="32"/>
  <c r="H36" i="32"/>
  <c r="H38" i="32"/>
  <c r="H40" i="32"/>
  <c r="H42" i="32"/>
  <c r="H44" i="32"/>
  <c r="H46" i="32"/>
  <c r="H5" i="30"/>
  <c r="H6" i="30"/>
  <c r="H7" i="30"/>
  <c r="H8" i="30"/>
  <c r="H9" i="30"/>
  <c r="F7" i="23" l="1"/>
  <c r="G7" i="23"/>
  <c r="F6" i="23"/>
  <c r="G6" i="23"/>
  <c r="F10" i="23"/>
  <c r="G10" i="23"/>
  <c r="F9" i="23"/>
  <c r="G9" i="23"/>
  <c r="F11" i="23"/>
  <c r="G11" i="23"/>
  <c r="F8" i="23"/>
  <c r="G8" i="23"/>
  <c r="F13" i="23"/>
  <c r="G13" i="23"/>
  <c r="F12" i="23"/>
  <c r="G12" i="23"/>
  <c r="F15" i="23"/>
  <c r="G15" i="23"/>
  <c r="F17" i="23"/>
  <c r="G17" i="23"/>
  <c r="F21" i="23"/>
  <c r="G21" i="23"/>
  <c r="F20" i="23"/>
  <c r="G20" i="23"/>
  <c r="F16" i="23"/>
  <c r="G16" i="23"/>
  <c r="F14" i="23"/>
  <c r="G14" i="23"/>
  <c r="F26" i="23"/>
  <c r="G26" i="23"/>
  <c r="F18" i="23"/>
  <c r="G18" i="23"/>
  <c r="F23" i="23"/>
  <c r="G23" i="23"/>
  <c r="F25" i="23"/>
  <c r="G25" i="23"/>
  <c r="F22" i="23"/>
  <c r="G22" i="23"/>
  <c r="F27" i="23"/>
  <c r="G27" i="23"/>
  <c r="F24" i="23"/>
  <c r="G24" i="23"/>
  <c r="F19" i="23"/>
  <c r="G19" i="23"/>
  <c r="F29" i="23"/>
  <c r="G29" i="23"/>
  <c r="F28" i="23"/>
  <c r="G28" i="23"/>
  <c r="G5" i="23"/>
  <c r="F5" i="23"/>
  <c r="F25" i="22"/>
  <c r="G25" i="22"/>
  <c r="F21" i="22"/>
  <c r="G21" i="22"/>
  <c r="F11" i="22"/>
  <c r="G11" i="22"/>
  <c r="F23" i="22"/>
  <c r="G23" i="22"/>
  <c r="F8" i="22"/>
  <c r="G8" i="22"/>
  <c r="F10" i="22"/>
  <c r="G10" i="22"/>
  <c r="F14" i="22"/>
  <c r="G14" i="22"/>
  <c r="F26" i="22"/>
  <c r="G26" i="22"/>
  <c r="F15" i="22"/>
  <c r="G15" i="22"/>
  <c r="F7" i="22"/>
  <c r="G7" i="22"/>
  <c r="F29" i="22"/>
  <c r="G29" i="22"/>
  <c r="F12" i="22"/>
  <c r="G12" i="22"/>
  <c r="F13" i="22"/>
  <c r="G13" i="22"/>
  <c r="F27" i="22"/>
  <c r="G27" i="22"/>
  <c r="F9" i="22"/>
  <c r="G9" i="22"/>
  <c r="F28" i="22"/>
  <c r="G28" i="22"/>
  <c r="F19" i="22"/>
  <c r="G19" i="22"/>
  <c r="F17" i="22"/>
  <c r="G17" i="22"/>
  <c r="F16" i="22"/>
  <c r="G16" i="22"/>
  <c r="F6" i="22"/>
  <c r="G6" i="22"/>
  <c r="F18" i="22"/>
  <c r="G18" i="22"/>
  <c r="F22" i="22"/>
  <c r="G22" i="22"/>
  <c r="F20" i="22"/>
  <c r="G20" i="22"/>
  <c r="F24" i="22"/>
  <c r="G24" i="22"/>
  <c r="G5" i="22"/>
  <c r="F5" i="22"/>
  <c r="F11" i="14"/>
  <c r="G11" i="14"/>
  <c r="F7" i="14"/>
  <c r="G7" i="14"/>
  <c r="F6" i="14"/>
  <c r="G6" i="14"/>
  <c r="F10" i="14"/>
  <c r="G10" i="14"/>
  <c r="F8" i="14"/>
  <c r="G8" i="14"/>
  <c r="F9" i="14"/>
  <c r="G9" i="14"/>
  <c r="F13" i="14"/>
  <c r="G13" i="14"/>
  <c r="F15" i="14"/>
  <c r="G15" i="14"/>
  <c r="F12" i="14"/>
  <c r="G12" i="14"/>
  <c r="F14" i="14"/>
  <c r="G14" i="14"/>
  <c r="F16" i="14"/>
  <c r="G16" i="14"/>
  <c r="F19" i="14"/>
  <c r="G19" i="14"/>
  <c r="F20" i="14"/>
  <c r="G20" i="14"/>
  <c r="F18" i="14"/>
  <c r="G18" i="14"/>
  <c r="F22" i="14"/>
  <c r="G22" i="14"/>
  <c r="F17" i="14"/>
  <c r="G17" i="14"/>
  <c r="F23" i="14"/>
  <c r="G23" i="14"/>
  <c r="F24" i="14"/>
  <c r="G24" i="14"/>
  <c r="F25" i="14"/>
  <c r="G25" i="14"/>
  <c r="F21" i="14"/>
  <c r="G21" i="14"/>
  <c r="F26" i="14"/>
  <c r="G26" i="14"/>
  <c r="G5" i="14"/>
  <c r="F5" i="14"/>
  <c r="F8" i="10" l="1"/>
  <c r="G8" i="10"/>
  <c r="F6" i="10"/>
  <c r="G6" i="10"/>
  <c r="F40" i="28"/>
  <c r="G40" i="28"/>
  <c r="F35" i="28"/>
  <c r="G35" i="28"/>
  <c r="F24" i="28"/>
  <c r="G24" i="28"/>
  <c r="F17" i="28"/>
  <c r="G17" i="28"/>
  <c r="F13" i="28"/>
  <c r="G13" i="28"/>
  <c r="F10" i="28"/>
  <c r="G10" i="28"/>
  <c r="F20" i="28"/>
  <c r="G20" i="28"/>
  <c r="F23" i="28"/>
  <c r="G23" i="28"/>
  <c r="F38" i="28"/>
  <c r="G38" i="28"/>
  <c r="F16" i="28"/>
  <c r="G16" i="28"/>
  <c r="F11" i="28"/>
  <c r="G11" i="28"/>
  <c r="F7" i="28"/>
  <c r="G7" i="28"/>
  <c r="F19" i="28"/>
  <c r="G19" i="28"/>
  <c r="F41" i="28"/>
  <c r="G41" i="28"/>
  <c r="F33" i="28"/>
  <c r="G33" i="28"/>
  <c r="F14" i="28"/>
  <c r="G14" i="28"/>
  <c r="F15" i="28"/>
  <c r="G15" i="28"/>
  <c r="F21" i="28"/>
  <c r="G21" i="28"/>
  <c r="F18" i="28"/>
  <c r="G18" i="28"/>
  <c r="F30" i="28"/>
  <c r="G30" i="28"/>
  <c r="F12" i="28"/>
  <c r="G12" i="28"/>
  <c r="F8" i="28"/>
  <c r="G8" i="28"/>
  <c r="F9" i="28"/>
  <c r="G9" i="28"/>
  <c r="F5" i="28"/>
  <c r="G5" i="28"/>
  <c r="F43" i="28"/>
  <c r="G43" i="28"/>
  <c r="F44" i="28"/>
  <c r="G44" i="28"/>
  <c r="F42" i="28"/>
  <c r="G42" i="28"/>
  <c r="F28" i="28"/>
  <c r="G28" i="28"/>
  <c r="F37" i="28"/>
  <c r="G37" i="28"/>
  <c r="F45" i="28"/>
  <c r="G45" i="28"/>
  <c r="F31" i="28"/>
  <c r="G31" i="28"/>
  <c r="F39" i="28"/>
  <c r="G39" i="28"/>
  <c r="F29" i="28"/>
  <c r="G29" i="28"/>
  <c r="F6" i="28"/>
  <c r="G6" i="28"/>
  <c r="F22" i="28"/>
  <c r="G22" i="28"/>
  <c r="F25" i="28"/>
  <c r="G25" i="28"/>
  <c r="F46" i="28"/>
  <c r="G46" i="28"/>
  <c r="F47" i="28"/>
  <c r="G47" i="28"/>
  <c r="F32" i="28"/>
  <c r="G32" i="28"/>
  <c r="F48" i="28"/>
  <c r="G48" i="28"/>
  <c r="F34" i="28"/>
  <c r="G34" i="28"/>
  <c r="F26" i="28"/>
  <c r="G26" i="28"/>
  <c r="F36" i="28"/>
  <c r="G36" i="28"/>
  <c r="G27" i="28"/>
  <c r="F27" i="28"/>
  <c r="C42" i="5" l="1"/>
  <c r="D42" i="5"/>
  <c r="E42" i="5"/>
  <c r="B42" i="5"/>
  <c r="F6" i="5"/>
  <c r="G6" i="5"/>
  <c r="F7" i="5"/>
  <c r="G7" i="5"/>
  <c r="F8" i="5"/>
  <c r="G8" i="5"/>
  <c r="F14" i="5"/>
  <c r="G14" i="5"/>
  <c r="F13" i="5"/>
  <c r="G13" i="5"/>
  <c r="F10" i="5"/>
  <c r="G10" i="5"/>
  <c r="F20" i="5"/>
  <c r="G20" i="5"/>
  <c r="F19" i="5"/>
  <c r="G19" i="5"/>
  <c r="F9" i="5"/>
  <c r="G9" i="5"/>
  <c r="F12" i="5"/>
  <c r="G12" i="5"/>
  <c r="F15" i="5"/>
  <c r="G15" i="5"/>
  <c r="F11" i="5"/>
  <c r="G11" i="5"/>
  <c r="F16" i="5"/>
  <c r="G16" i="5"/>
  <c r="F21" i="5"/>
  <c r="G21" i="5"/>
  <c r="F17" i="5"/>
  <c r="G17" i="5"/>
  <c r="F18" i="5"/>
  <c r="G18" i="5"/>
  <c r="F29" i="5"/>
  <c r="G29" i="5"/>
  <c r="F28" i="5"/>
  <c r="G28" i="5"/>
  <c r="F22" i="5"/>
  <c r="G22" i="5"/>
  <c r="F23" i="5"/>
  <c r="G23" i="5"/>
  <c r="F33" i="5"/>
  <c r="G33" i="5"/>
  <c r="F26" i="5"/>
  <c r="G26" i="5"/>
  <c r="F27" i="5"/>
  <c r="G27" i="5"/>
  <c r="F24" i="5"/>
  <c r="G24" i="5"/>
  <c r="F31" i="5"/>
  <c r="G31" i="5"/>
  <c r="F30" i="5"/>
  <c r="G30" i="5"/>
  <c r="F34" i="5"/>
  <c r="G34" i="5"/>
  <c r="F25" i="5"/>
  <c r="G25" i="5"/>
  <c r="F35" i="5"/>
  <c r="G35" i="5"/>
  <c r="F32" i="5"/>
  <c r="G32" i="5"/>
  <c r="F36" i="5"/>
  <c r="G36" i="5"/>
  <c r="F38" i="5"/>
  <c r="G38" i="5"/>
  <c r="F39" i="5"/>
  <c r="G39" i="5"/>
  <c r="F40" i="5"/>
  <c r="G40" i="5"/>
  <c r="F37" i="5"/>
  <c r="G37" i="5"/>
  <c r="F41" i="5"/>
  <c r="G41" i="5"/>
  <c r="G5" i="5"/>
  <c r="F5" i="5"/>
  <c r="F42" i="5" l="1"/>
  <c r="G42" i="5"/>
  <c r="F8" i="29"/>
  <c r="G8" i="29"/>
  <c r="F9" i="29"/>
  <c r="G9" i="29"/>
  <c r="K9" i="29" s="1"/>
  <c r="F12" i="29"/>
  <c r="G12" i="29"/>
  <c r="F13" i="29"/>
  <c r="G13" i="29"/>
  <c r="K13" i="29" s="1"/>
  <c r="F10" i="29"/>
  <c r="G10" i="29"/>
  <c r="F14" i="29"/>
  <c r="G14" i="29"/>
  <c r="K14" i="29" s="1"/>
  <c r="F7" i="29"/>
  <c r="G7" i="29"/>
  <c r="F6" i="29"/>
  <c r="G6" i="29"/>
  <c r="K6" i="29" s="1"/>
  <c r="F11" i="29"/>
  <c r="G11" i="29"/>
  <c r="G5" i="29"/>
  <c r="F5" i="29"/>
  <c r="I5" i="29" s="1"/>
  <c r="E15" i="29"/>
  <c r="D15" i="29"/>
  <c r="C15" i="29"/>
  <c r="B15" i="29"/>
  <c r="K11" i="29"/>
  <c r="H11" i="29"/>
  <c r="H6" i="29"/>
  <c r="I6" i="29"/>
  <c r="K7" i="29"/>
  <c r="H7" i="29"/>
  <c r="I14" i="29"/>
  <c r="K10" i="29"/>
  <c r="H10" i="29"/>
  <c r="I13" i="29"/>
  <c r="K12" i="29"/>
  <c r="H12" i="29"/>
  <c r="I9" i="29"/>
  <c r="K8" i="29"/>
  <c r="H8" i="29"/>
  <c r="H5" i="29" l="1"/>
  <c r="I11" i="29"/>
  <c r="H9" i="29"/>
  <c r="I12" i="29"/>
  <c r="I8" i="29"/>
  <c r="H14" i="29"/>
  <c r="I7" i="29"/>
  <c r="F15" i="29"/>
  <c r="H15" i="29" s="1"/>
  <c r="H13" i="29"/>
  <c r="I10" i="29"/>
  <c r="G15" i="29"/>
  <c r="J15" i="29" s="1"/>
  <c r="K15" i="29"/>
  <c r="J8" i="29"/>
  <c r="J12" i="29"/>
  <c r="J10" i="29"/>
  <c r="J7" i="29"/>
  <c r="J11" i="29"/>
  <c r="J5" i="29"/>
  <c r="J9" i="29"/>
  <c r="J13" i="29"/>
  <c r="J14" i="29"/>
  <c r="J6" i="29"/>
  <c r="K5" i="29"/>
  <c r="I15" i="29" l="1"/>
  <c r="C27" i="8" l="1"/>
  <c r="D27" i="8"/>
  <c r="E27" i="8"/>
  <c r="B27" i="8"/>
  <c r="B38" i="2" l="1"/>
  <c r="C38" i="2"/>
  <c r="E38" i="2" l="1"/>
  <c r="D38" i="2"/>
  <c r="F27" i="2"/>
  <c r="G27" i="2"/>
  <c r="F10" i="2"/>
  <c r="G10" i="2"/>
  <c r="F26" i="2"/>
  <c r="G26" i="2"/>
  <c r="F28" i="2"/>
  <c r="G28" i="2"/>
  <c r="F22" i="2"/>
  <c r="G22" i="2"/>
  <c r="F9" i="2"/>
  <c r="G9" i="2"/>
  <c r="F19" i="2"/>
  <c r="G19" i="2"/>
  <c r="F8" i="2"/>
  <c r="G8" i="2"/>
  <c r="F18" i="2"/>
  <c r="G18" i="2"/>
  <c r="F15" i="2"/>
  <c r="G15" i="2"/>
  <c r="F12" i="2"/>
  <c r="G12" i="2"/>
  <c r="F31" i="2"/>
  <c r="G31" i="2"/>
  <c r="F25" i="2"/>
  <c r="G25" i="2"/>
  <c r="F36" i="2"/>
  <c r="G36" i="2"/>
  <c r="F21" i="2"/>
  <c r="G21" i="2"/>
  <c r="F11" i="2"/>
  <c r="G11" i="2"/>
  <c r="F5" i="2"/>
  <c r="G5" i="2"/>
  <c r="F7" i="2"/>
  <c r="G7" i="2"/>
  <c r="F23" i="2"/>
  <c r="G23" i="2"/>
  <c r="F16" i="2"/>
  <c r="G16" i="2"/>
  <c r="F17" i="2"/>
  <c r="G17" i="2"/>
  <c r="F24" i="2"/>
  <c r="G24" i="2"/>
  <c r="F20" i="2"/>
  <c r="G20" i="2"/>
  <c r="F13" i="2"/>
  <c r="G13" i="2"/>
  <c r="F32" i="2"/>
  <c r="G32" i="2"/>
  <c r="F6" i="2"/>
  <c r="G6" i="2"/>
  <c r="F30" i="2"/>
  <c r="G30" i="2"/>
  <c r="F14" i="2"/>
  <c r="G14" i="2"/>
  <c r="F29" i="2"/>
  <c r="G29" i="2"/>
  <c r="F37" i="2"/>
  <c r="G37" i="2"/>
  <c r="F33" i="2"/>
  <c r="G33" i="2"/>
  <c r="F35" i="2"/>
  <c r="G35" i="2"/>
  <c r="G34" i="2"/>
  <c r="F34" i="2"/>
  <c r="F11" i="11"/>
  <c r="G11" i="11"/>
  <c r="F12" i="11"/>
  <c r="G12" i="11"/>
  <c r="F18" i="11"/>
  <c r="G18" i="11"/>
  <c r="F16" i="11"/>
  <c r="G16" i="11"/>
  <c r="F13" i="11"/>
  <c r="G13" i="11"/>
  <c r="F9" i="11"/>
  <c r="G9" i="11"/>
  <c r="F20" i="11"/>
  <c r="G20" i="11"/>
  <c r="F7" i="11"/>
  <c r="G7" i="11"/>
  <c r="F14" i="11"/>
  <c r="G14" i="11"/>
  <c r="F6" i="11"/>
  <c r="G6" i="11"/>
  <c r="F23" i="11"/>
  <c r="G23" i="11"/>
  <c r="F10" i="11"/>
  <c r="G10" i="11"/>
  <c r="F17" i="11"/>
  <c r="G17" i="11"/>
  <c r="F21" i="11"/>
  <c r="G21" i="11"/>
  <c r="F19" i="11"/>
  <c r="G19" i="11"/>
  <c r="F15" i="11"/>
  <c r="G15" i="11"/>
  <c r="F25" i="11"/>
  <c r="G25" i="11"/>
  <c r="F22" i="11"/>
  <c r="G22" i="11"/>
  <c r="F8" i="11"/>
  <c r="G8" i="11"/>
  <c r="F24" i="11"/>
  <c r="G24" i="11"/>
  <c r="G5" i="11"/>
  <c r="F5" i="11"/>
  <c r="F16" i="12"/>
  <c r="H16" i="12" s="1"/>
  <c r="G16" i="12"/>
  <c r="I16" i="12"/>
  <c r="J16" i="12"/>
  <c r="K16" i="12"/>
  <c r="F7" i="12"/>
  <c r="G7" i="12"/>
  <c r="F8" i="12"/>
  <c r="G8" i="12"/>
  <c r="F5" i="12"/>
  <c r="G5" i="12"/>
  <c r="F13" i="12"/>
  <c r="G13" i="12"/>
  <c r="F14" i="12"/>
  <c r="G14" i="12"/>
  <c r="F11" i="12"/>
  <c r="G11" i="12"/>
  <c r="F9" i="12"/>
  <c r="G9" i="12"/>
  <c r="F12" i="12"/>
  <c r="G12" i="12"/>
  <c r="F10" i="12"/>
  <c r="G10" i="12"/>
  <c r="F15" i="12"/>
  <c r="G15" i="12"/>
  <c r="F17" i="12"/>
  <c r="G17" i="12"/>
  <c r="F18" i="12"/>
  <c r="G18" i="12"/>
  <c r="F19" i="12"/>
  <c r="G19" i="12"/>
  <c r="G6" i="12"/>
  <c r="F6" i="12"/>
  <c r="G7" i="13" l="1"/>
  <c r="G6" i="13"/>
  <c r="G8" i="13"/>
  <c r="G9" i="13"/>
  <c r="G10" i="13"/>
  <c r="G5" i="13"/>
  <c r="F7" i="13"/>
  <c r="F6" i="13"/>
  <c r="F8" i="13"/>
  <c r="F9" i="13"/>
  <c r="F10" i="13"/>
  <c r="F5" i="13"/>
  <c r="F6" i="9" l="1"/>
  <c r="G6" i="9"/>
  <c r="F13" i="9"/>
  <c r="G13" i="9"/>
  <c r="F11" i="9"/>
  <c r="G11" i="9"/>
  <c r="F14" i="9"/>
  <c r="G14" i="9"/>
  <c r="F8" i="9"/>
  <c r="G8" i="9"/>
  <c r="F7" i="9"/>
  <c r="G7" i="9"/>
  <c r="F18" i="9"/>
  <c r="G18" i="9"/>
  <c r="F26" i="9"/>
  <c r="G26" i="9"/>
  <c r="F15" i="9"/>
  <c r="G15" i="9"/>
  <c r="F22" i="9"/>
  <c r="G22" i="9"/>
  <c r="F9" i="9"/>
  <c r="G9" i="9"/>
  <c r="F19" i="9"/>
  <c r="G19" i="9"/>
  <c r="F16" i="9"/>
  <c r="G16" i="9"/>
  <c r="F21" i="9"/>
  <c r="G21" i="9"/>
  <c r="F17" i="9"/>
  <c r="G17" i="9"/>
  <c r="F10" i="9"/>
  <c r="G10" i="9"/>
  <c r="F23" i="9"/>
  <c r="G23" i="9"/>
  <c r="F20" i="9"/>
  <c r="G20" i="9"/>
  <c r="F25" i="9"/>
  <c r="G25" i="9"/>
  <c r="F27" i="9"/>
  <c r="G27" i="9"/>
  <c r="F12" i="9"/>
  <c r="G12" i="9"/>
  <c r="F24" i="9"/>
  <c r="G24" i="9"/>
  <c r="F28" i="9"/>
  <c r="G28" i="9"/>
  <c r="F29" i="9"/>
  <c r="G29" i="9"/>
  <c r="G5" i="9"/>
  <c r="F5" i="9"/>
  <c r="E49" i="28" l="1"/>
  <c r="D49" i="28"/>
  <c r="C49" i="28"/>
  <c r="B49" i="28"/>
  <c r="K36" i="28"/>
  <c r="I36" i="28"/>
  <c r="I26" i="28"/>
  <c r="H26" i="28"/>
  <c r="K26" i="28"/>
  <c r="K34" i="28"/>
  <c r="I34" i="28"/>
  <c r="I48" i="28"/>
  <c r="H48" i="28"/>
  <c r="K48" i="28"/>
  <c r="K32" i="28"/>
  <c r="I32" i="28"/>
  <c r="I47" i="28"/>
  <c r="H47" i="28"/>
  <c r="K47" i="28"/>
  <c r="K46" i="28"/>
  <c r="I46" i="28"/>
  <c r="I25" i="28"/>
  <c r="H25" i="28"/>
  <c r="K25" i="28"/>
  <c r="K22" i="28"/>
  <c r="I22" i="28"/>
  <c r="I6" i="28"/>
  <c r="H6" i="28"/>
  <c r="K6" i="28"/>
  <c r="K29" i="28"/>
  <c r="I29" i="28"/>
  <c r="I39" i="28"/>
  <c r="H39" i="28"/>
  <c r="K39" i="28"/>
  <c r="K31" i="28"/>
  <c r="I31" i="28"/>
  <c r="I45" i="28"/>
  <c r="H45" i="28"/>
  <c r="K45" i="28"/>
  <c r="K37" i="28"/>
  <c r="I37" i="28"/>
  <c r="I28" i="28"/>
  <c r="H28" i="28"/>
  <c r="K28" i="28"/>
  <c r="K42" i="28"/>
  <c r="I42" i="28"/>
  <c r="I44" i="28"/>
  <c r="H44" i="28"/>
  <c r="K44" i="28"/>
  <c r="K43" i="28"/>
  <c r="I43" i="28"/>
  <c r="I5" i="28"/>
  <c r="H5" i="28"/>
  <c r="K5" i="28"/>
  <c r="K9" i="28"/>
  <c r="I9" i="28"/>
  <c r="I8" i="28"/>
  <c r="H8" i="28"/>
  <c r="K8" i="28"/>
  <c r="K12" i="28"/>
  <c r="I12" i="28"/>
  <c r="I30" i="28"/>
  <c r="H30" i="28"/>
  <c r="K30" i="28"/>
  <c r="K18" i="28"/>
  <c r="I18" i="28"/>
  <c r="I21" i="28"/>
  <c r="H21" i="28"/>
  <c r="K21" i="28"/>
  <c r="K15" i="28"/>
  <c r="I15" i="28"/>
  <c r="I14" i="28"/>
  <c r="H14" i="28"/>
  <c r="K14" i="28"/>
  <c r="K33" i="28"/>
  <c r="I33" i="28"/>
  <c r="I41" i="28"/>
  <c r="H41" i="28"/>
  <c r="K41" i="28"/>
  <c r="K19" i="28"/>
  <c r="I19" i="28"/>
  <c r="I7" i="28"/>
  <c r="H7" i="28"/>
  <c r="K7" i="28"/>
  <c r="K11" i="28"/>
  <c r="I11" i="28"/>
  <c r="I16" i="28"/>
  <c r="H16" i="28"/>
  <c r="K16" i="28"/>
  <c r="K38" i="28"/>
  <c r="I38" i="28"/>
  <c r="I23" i="28"/>
  <c r="H23" i="28"/>
  <c r="K23" i="28"/>
  <c r="K20" i="28"/>
  <c r="I20" i="28"/>
  <c r="I10" i="28"/>
  <c r="H10" i="28"/>
  <c r="K10" i="28"/>
  <c r="K13" i="28"/>
  <c r="I13" i="28"/>
  <c r="I17" i="28"/>
  <c r="H17" i="28"/>
  <c r="K17" i="28"/>
  <c r="K24" i="28"/>
  <c r="I24" i="28"/>
  <c r="I35" i="28"/>
  <c r="H35" i="28"/>
  <c r="K35" i="28"/>
  <c r="K40" i="28"/>
  <c r="I40" i="28"/>
  <c r="I27" i="28"/>
  <c r="H27" i="28"/>
  <c r="J27" i="28"/>
  <c r="J40" i="28" l="1"/>
  <c r="J24" i="28"/>
  <c r="J13" i="28"/>
  <c r="J20" i="28"/>
  <c r="J38" i="28"/>
  <c r="J11" i="28"/>
  <c r="J19" i="28"/>
  <c r="J33" i="28"/>
  <c r="J15" i="28"/>
  <c r="J18" i="28"/>
  <c r="J12" i="28"/>
  <c r="J9" i="28"/>
  <c r="J43" i="28"/>
  <c r="J42" i="28"/>
  <c r="J37" i="28"/>
  <c r="J31" i="28"/>
  <c r="J29" i="28"/>
  <c r="J22" i="28"/>
  <c r="J46" i="28"/>
  <c r="J32" i="28"/>
  <c r="J34" i="28"/>
  <c r="J36" i="28"/>
  <c r="F49" i="28"/>
  <c r="I49" i="28" s="1"/>
  <c r="J35" i="28"/>
  <c r="J17" i="28"/>
  <c r="J10" i="28"/>
  <c r="J23" i="28"/>
  <c r="J16" i="28"/>
  <c r="J7" i="28"/>
  <c r="J41" i="28"/>
  <c r="J14" i="28"/>
  <c r="J21" i="28"/>
  <c r="J30" i="28"/>
  <c r="J8" i="28"/>
  <c r="J5" i="28"/>
  <c r="J44" i="28"/>
  <c r="J28" i="28"/>
  <c r="J45" i="28"/>
  <c r="J39" i="28"/>
  <c r="J6" i="28"/>
  <c r="J25" i="28"/>
  <c r="J47" i="28"/>
  <c r="J48" i="28"/>
  <c r="J26" i="28"/>
  <c r="G49" i="28"/>
  <c r="K49" i="28" s="1"/>
  <c r="H24" i="28"/>
  <c r="H13" i="28"/>
  <c r="H20" i="28"/>
  <c r="H38" i="28"/>
  <c r="H11" i="28"/>
  <c r="H15" i="28"/>
  <c r="H18" i="28"/>
  <c r="H43" i="28"/>
  <c r="H40" i="28"/>
  <c r="H19" i="28"/>
  <c r="H33" i="28"/>
  <c r="H12" i="28"/>
  <c r="H9" i="28"/>
  <c r="H42" i="28"/>
  <c r="H37" i="28"/>
  <c r="H31" i="28"/>
  <c r="H29" i="28"/>
  <c r="H22" i="28"/>
  <c r="H46" i="28"/>
  <c r="H32" i="28"/>
  <c r="H34" i="28"/>
  <c r="H36" i="28"/>
  <c r="K27" i="28"/>
  <c r="B7" i="27"/>
  <c r="C7" i="27"/>
  <c r="D7" i="27"/>
  <c r="E7" i="27"/>
  <c r="K5" i="27"/>
  <c r="I5" i="27"/>
  <c r="H6" i="27"/>
  <c r="G7" i="27"/>
  <c r="F7" i="27"/>
  <c r="H5" i="26"/>
  <c r="C6" i="26"/>
  <c r="B6" i="26"/>
  <c r="G6" i="26"/>
  <c r="F6" i="26"/>
  <c r="H6" i="26" s="1"/>
  <c r="E38" i="25"/>
  <c r="D38" i="25"/>
  <c r="C38" i="25"/>
  <c r="B38" i="25"/>
  <c r="K35" i="25"/>
  <c r="I35" i="25"/>
  <c r="K37" i="25"/>
  <c r="I37" i="25"/>
  <c r="J34" i="25"/>
  <c r="K34" i="25"/>
  <c r="I34" i="25"/>
  <c r="J36" i="25"/>
  <c r="K36" i="25"/>
  <c r="I36" i="25"/>
  <c r="K32" i="25"/>
  <c r="I32" i="25"/>
  <c r="H33" i="25"/>
  <c r="K33" i="25"/>
  <c r="I33" i="25"/>
  <c r="J31" i="25"/>
  <c r="K31" i="25"/>
  <c r="I31" i="25"/>
  <c r="K30" i="25"/>
  <c r="I30" i="25"/>
  <c r="K29" i="25"/>
  <c r="I29" i="25"/>
  <c r="K28" i="25"/>
  <c r="I28" i="25"/>
  <c r="J26" i="25"/>
  <c r="K26" i="25"/>
  <c r="I26" i="25"/>
  <c r="J27" i="25"/>
  <c r="K27" i="25"/>
  <c r="I27" i="25"/>
  <c r="K25" i="25"/>
  <c r="I25" i="25"/>
  <c r="H24" i="25"/>
  <c r="K24" i="25"/>
  <c r="I24" i="25"/>
  <c r="J22" i="25"/>
  <c r="K22" i="25"/>
  <c r="I22" i="25"/>
  <c r="K23" i="25"/>
  <c r="I23" i="25"/>
  <c r="K15" i="25"/>
  <c r="I15" i="25"/>
  <c r="K20" i="25"/>
  <c r="I20" i="25"/>
  <c r="J21" i="25"/>
  <c r="K21" i="25"/>
  <c r="I21" i="25"/>
  <c r="J18" i="25"/>
  <c r="K18" i="25"/>
  <c r="I18" i="25"/>
  <c r="K17" i="25"/>
  <c r="I17" i="25"/>
  <c r="J19" i="25"/>
  <c r="K19" i="25"/>
  <c r="I19" i="25"/>
  <c r="J14" i="25"/>
  <c r="K14" i="25"/>
  <c r="I14" i="25"/>
  <c r="K13" i="25"/>
  <c r="I13" i="25"/>
  <c r="K10" i="25"/>
  <c r="I10" i="25"/>
  <c r="J16" i="25"/>
  <c r="K16" i="25"/>
  <c r="I16" i="25"/>
  <c r="J12" i="25"/>
  <c r="K12" i="25"/>
  <c r="I12" i="25"/>
  <c r="J11" i="25"/>
  <c r="K11" i="25"/>
  <c r="I11" i="25"/>
  <c r="K9" i="25"/>
  <c r="I9" i="25"/>
  <c r="K8" i="25"/>
  <c r="I8" i="25"/>
  <c r="J7" i="25"/>
  <c r="K7" i="25"/>
  <c r="I7" i="25"/>
  <c r="K6" i="25"/>
  <c r="I6" i="25"/>
  <c r="I5" i="25"/>
  <c r="H7" i="27" l="1"/>
  <c r="J8" i="25"/>
  <c r="G38" i="25"/>
  <c r="J38" i="25" s="1"/>
  <c r="H6" i="25"/>
  <c r="H13" i="25"/>
  <c r="H23" i="25"/>
  <c r="J24" i="25"/>
  <c r="H30" i="25"/>
  <c r="J33" i="25"/>
  <c r="J5" i="25"/>
  <c r="J6" i="25"/>
  <c r="H16" i="25"/>
  <c r="J10" i="25"/>
  <c r="J13" i="25"/>
  <c r="H20" i="25"/>
  <c r="J15" i="25"/>
  <c r="J23" i="25"/>
  <c r="H28" i="25"/>
  <c r="J29" i="25"/>
  <c r="J30" i="25"/>
  <c r="H37" i="25"/>
  <c r="J35" i="25"/>
  <c r="H11" i="25"/>
  <c r="H18" i="25"/>
  <c r="J20" i="25"/>
  <c r="H27" i="25"/>
  <c r="J28" i="25"/>
  <c r="H36" i="25"/>
  <c r="J37" i="25"/>
  <c r="H8" i="25"/>
  <c r="J9" i="25"/>
  <c r="H19" i="25"/>
  <c r="J17" i="25"/>
  <c r="J25" i="25"/>
  <c r="J32" i="25"/>
  <c r="J49" i="28"/>
  <c r="H49" i="28"/>
  <c r="J5" i="27"/>
  <c r="I7" i="27"/>
  <c r="K7" i="27"/>
  <c r="I6" i="27"/>
  <c r="J6" i="27"/>
  <c r="H5" i="27"/>
  <c r="J7" i="27"/>
  <c r="K6" i="27"/>
  <c r="K6" i="26"/>
  <c r="J6" i="26"/>
  <c r="I6" i="26"/>
  <c r="I5" i="26"/>
  <c r="J5" i="26"/>
  <c r="K5" i="26"/>
  <c r="K5" i="25"/>
  <c r="H5" i="25"/>
  <c r="H7" i="25"/>
  <c r="H9" i="25"/>
  <c r="H12" i="25"/>
  <c r="H10" i="25"/>
  <c r="H21" i="25"/>
  <c r="H15" i="25"/>
  <c r="H22" i="25"/>
  <c r="H29" i="25"/>
  <c r="H31" i="25"/>
  <c r="H32" i="25"/>
  <c r="H34" i="25"/>
  <c r="H35" i="25"/>
  <c r="F38" i="25"/>
  <c r="I38" i="25" s="1"/>
  <c r="H14" i="25"/>
  <c r="H17" i="25"/>
  <c r="H25" i="25"/>
  <c r="H26" i="25"/>
  <c r="K38" i="25" l="1"/>
  <c r="H38" i="25"/>
  <c r="E30" i="23" l="1"/>
  <c r="D30" i="23"/>
  <c r="C30" i="23"/>
  <c r="B30" i="23"/>
  <c r="J28" i="23"/>
  <c r="K28" i="23"/>
  <c r="I28" i="23"/>
  <c r="I29" i="23"/>
  <c r="H29" i="23"/>
  <c r="K29" i="23"/>
  <c r="J19" i="23"/>
  <c r="K19" i="23"/>
  <c r="I19" i="23"/>
  <c r="I24" i="23"/>
  <c r="H24" i="23"/>
  <c r="K24" i="23"/>
  <c r="J27" i="23"/>
  <c r="K27" i="23"/>
  <c r="I27" i="23"/>
  <c r="H22" i="23"/>
  <c r="K22" i="23"/>
  <c r="I22" i="23"/>
  <c r="J25" i="23"/>
  <c r="K25" i="23"/>
  <c r="I25" i="23"/>
  <c r="H23" i="23"/>
  <c r="K23" i="23"/>
  <c r="I23" i="23"/>
  <c r="J18" i="23"/>
  <c r="K18" i="23"/>
  <c r="I18" i="23"/>
  <c r="H26" i="23"/>
  <c r="K26" i="23"/>
  <c r="I26" i="23"/>
  <c r="J14" i="23"/>
  <c r="K14" i="23"/>
  <c r="I14" i="23"/>
  <c r="H16" i="23"/>
  <c r="K16" i="23"/>
  <c r="I16" i="23"/>
  <c r="J20" i="23"/>
  <c r="K20" i="23"/>
  <c r="I20" i="23"/>
  <c r="H21" i="23"/>
  <c r="K21" i="23"/>
  <c r="I21" i="23"/>
  <c r="J17" i="23"/>
  <c r="K17" i="23"/>
  <c r="I17" i="23"/>
  <c r="H15" i="23"/>
  <c r="K15" i="23"/>
  <c r="I15" i="23"/>
  <c r="J12" i="23"/>
  <c r="K12" i="23"/>
  <c r="I12" i="23"/>
  <c r="H13" i="23"/>
  <c r="K13" i="23"/>
  <c r="I13" i="23"/>
  <c r="J8" i="23"/>
  <c r="K8" i="23"/>
  <c r="I8" i="23"/>
  <c r="H11" i="23"/>
  <c r="K11" i="23"/>
  <c r="I11" i="23"/>
  <c r="J9" i="23"/>
  <c r="K9" i="23"/>
  <c r="I9" i="23"/>
  <c r="H10" i="23"/>
  <c r="K10" i="23"/>
  <c r="I10" i="23"/>
  <c r="J6" i="23"/>
  <c r="K6" i="23"/>
  <c r="I6" i="23"/>
  <c r="H7" i="23"/>
  <c r="K7" i="23"/>
  <c r="I7" i="23"/>
  <c r="J5" i="23"/>
  <c r="G30" i="23"/>
  <c r="I5" i="23"/>
  <c r="E30" i="22"/>
  <c r="D30" i="22"/>
  <c r="C30" i="22"/>
  <c r="B30" i="22"/>
  <c r="K29" i="22"/>
  <c r="I29" i="22"/>
  <c r="H28" i="22"/>
  <c r="K28" i="22"/>
  <c r="I28" i="22"/>
  <c r="K15" i="22"/>
  <c r="I15" i="22"/>
  <c r="K27" i="22"/>
  <c r="I27" i="22"/>
  <c r="K25" i="22"/>
  <c r="I25" i="22"/>
  <c r="J24" i="22"/>
  <c r="K24" i="22"/>
  <c r="I24" i="22"/>
  <c r="J26" i="22"/>
  <c r="K26" i="22"/>
  <c r="I26" i="22"/>
  <c r="J18" i="22"/>
  <c r="H18" i="22"/>
  <c r="K18" i="22"/>
  <c r="I18" i="22"/>
  <c r="K20" i="22"/>
  <c r="I20" i="22"/>
  <c r="H23" i="22"/>
  <c r="K23" i="22"/>
  <c r="I23" i="22"/>
  <c r="K21" i="22"/>
  <c r="I21" i="22"/>
  <c r="K17" i="22"/>
  <c r="I17" i="22"/>
  <c r="K22" i="22"/>
  <c r="I22" i="22"/>
  <c r="J19" i="22"/>
  <c r="K19" i="22"/>
  <c r="I19" i="22"/>
  <c r="J12" i="22"/>
  <c r="K12" i="22"/>
  <c r="I12" i="22"/>
  <c r="J13" i="22"/>
  <c r="H13" i="22"/>
  <c r="K13" i="22"/>
  <c r="I13" i="22"/>
  <c r="K6" i="22"/>
  <c r="I6" i="22"/>
  <c r="H14" i="22"/>
  <c r="K14" i="22"/>
  <c r="I14" i="22"/>
  <c r="K16" i="22"/>
  <c r="I16" i="22"/>
  <c r="K11" i="22"/>
  <c r="I11" i="22"/>
  <c r="K10" i="22"/>
  <c r="I10" i="22"/>
  <c r="J9" i="22"/>
  <c r="K9" i="22"/>
  <c r="I9" i="22"/>
  <c r="J7" i="22"/>
  <c r="K7" i="22"/>
  <c r="I7" i="22"/>
  <c r="J8" i="22"/>
  <c r="H8" i="22"/>
  <c r="K8" i="22"/>
  <c r="I8" i="22"/>
  <c r="J5" i="22"/>
  <c r="G30" i="22"/>
  <c r="I5" i="22"/>
  <c r="J30" i="22" l="1"/>
  <c r="J6" i="22"/>
  <c r="J20" i="22"/>
  <c r="J29" i="22"/>
  <c r="H11" i="22"/>
  <c r="J16" i="22"/>
  <c r="J14" i="22"/>
  <c r="H17" i="22"/>
  <c r="J21" i="22"/>
  <c r="J23" i="22"/>
  <c r="H27" i="22"/>
  <c r="J15" i="22"/>
  <c r="J28" i="22"/>
  <c r="H9" i="22"/>
  <c r="J10" i="22"/>
  <c r="J11" i="22"/>
  <c r="H19" i="22"/>
  <c r="J22" i="22"/>
  <c r="J17" i="22"/>
  <c r="H24" i="22"/>
  <c r="J25" i="22"/>
  <c r="J27" i="22"/>
  <c r="K30" i="23"/>
  <c r="K5" i="23"/>
  <c r="H5" i="23"/>
  <c r="J7" i="23"/>
  <c r="H6" i="23"/>
  <c r="J10" i="23"/>
  <c r="H9" i="23"/>
  <c r="J11" i="23"/>
  <c r="H8" i="23"/>
  <c r="J13" i="23"/>
  <c r="H12" i="23"/>
  <c r="J15" i="23"/>
  <c r="H17" i="23"/>
  <c r="J21" i="23"/>
  <c r="H20" i="23"/>
  <c r="J16" i="23"/>
  <c r="H14" i="23"/>
  <c r="J26" i="23"/>
  <c r="H18" i="23"/>
  <c r="J23" i="23"/>
  <c r="H25" i="23"/>
  <c r="J22" i="23"/>
  <c r="H27" i="23"/>
  <c r="J24" i="23"/>
  <c r="H19" i="23"/>
  <c r="J29" i="23"/>
  <c r="H28" i="23"/>
  <c r="F30" i="23"/>
  <c r="I30" i="23" s="1"/>
  <c r="J30" i="23"/>
  <c r="K30" i="22"/>
  <c r="K5" i="22"/>
  <c r="H12" i="22"/>
  <c r="H22" i="22"/>
  <c r="H21" i="22"/>
  <c r="H20" i="22"/>
  <c r="H26" i="22"/>
  <c r="H25" i="22"/>
  <c r="H15" i="22"/>
  <c r="H29" i="22"/>
  <c r="F30" i="22"/>
  <c r="I30" i="22" s="1"/>
  <c r="H5" i="22"/>
  <c r="H7" i="22"/>
  <c r="H10" i="22"/>
  <c r="H16" i="22"/>
  <c r="H6" i="22"/>
  <c r="H30" i="23" l="1"/>
  <c r="H30" i="22"/>
  <c r="D31" i="19" l="1"/>
  <c r="E31" i="19"/>
  <c r="C28" i="19"/>
  <c r="G28" i="19" s="1"/>
  <c r="B28" i="19"/>
  <c r="F28" i="19" s="1"/>
  <c r="C5" i="19"/>
  <c r="G5" i="19" s="1"/>
  <c r="B5" i="19"/>
  <c r="F5" i="19" s="1"/>
  <c r="C26" i="19"/>
  <c r="G26" i="19" s="1"/>
  <c r="B26" i="19"/>
  <c r="F26" i="19" s="1"/>
  <c r="C18" i="19"/>
  <c r="G18" i="19" s="1"/>
  <c r="B18" i="19"/>
  <c r="F18" i="19" s="1"/>
  <c r="C22" i="19"/>
  <c r="G22" i="19" s="1"/>
  <c r="B22" i="19"/>
  <c r="F22" i="19" s="1"/>
  <c r="C25" i="19"/>
  <c r="G25" i="19" s="1"/>
  <c r="B25" i="19"/>
  <c r="F25" i="19" s="1"/>
  <c r="C30" i="19"/>
  <c r="G30" i="19" s="1"/>
  <c r="B30" i="19"/>
  <c r="F30" i="19" s="1"/>
  <c r="C20" i="19"/>
  <c r="G20" i="19" s="1"/>
  <c r="B20" i="19"/>
  <c r="F20" i="19" s="1"/>
  <c r="G16" i="19"/>
  <c r="F16" i="19"/>
  <c r="C10" i="19"/>
  <c r="G10" i="19" s="1"/>
  <c r="B10" i="19"/>
  <c r="F10" i="19" s="1"/>
  <c r="C7" i="19"/>
  <c r="G7" i="19" s="1"/>
  <c r="B7" i="19"/>
  <c r="F7" i="19" s="1"/>
  <c r="C11" i="19"/>
  <c r="G11" i="19" s="1"/>
  <c r="B11" i="19"/>
  <c r="F11" i="19" s="1"/>
  <c r="C29" i="19"/>
  <c r="G29" i="19" s="1"/>
  <c r="B29" i="19"/>
  <c r="F29" i="19" s="1"/>
  <c r="C19" i="19"/>
  <c r="G19" i="19" s="1"/>
  <c r="B19" i="19"/>
  <c r="F19" i="19" s="1"/>
  <c r="C12" i="19"/>
  <c r="G12" i="19" s="1"/>
  <c r="B12" i="19"/>
  <c r="F12" i="19" s="1"/>
  <c r="C17" i="19"/>
  <c r="G17" i="19" s="1"/>
  <c r="B17" i="19"/>
  <c r="F17" i="19" s="1"/>
  <c r="C9" i="19"/>
  <c r="G9" i="19" s="1"/>
  <c r="B9" i="19"/>
  <c r="F9" i="19" s="1"/>
  <c r="C6" i="19"/>
  <c r="G6" i="19" s="1"/>
  <c r="B6" i="19"/>
  <c r="F6" i="19" s="1"/>
  <c r="C27" i="19"/>
  <c r="G27" i="19" s="1"/>
  <c r="B27" i="19"/>
  <c r="F27" i="19" s="1"/>
  <c r="C8" i="19"/>
  <c r="G8" i="19" s="1"/>
  <c r="B8" i="19"/>
  <c r="F8" i="19" s="1"/>
  <c r="G13" i="19"/>
  <c r="F13" i="19"/>
  <c r="C14" i="19"/>
  <c r="G14" i="19" s="1"/>
  <c r="B14" i="19"/>
  <c r="F14" i="19" s="1"/>
  <c r="C15" i="19"/>
  <c r="G15" i="19" s="1"/>
  <c r="B15" i="19"/>
  <c r="F15" i="19" s="1"/>
  <c r="G23" i="19"/>
  <c r="F23" i="19"/>
  <c r="C24" i="19"/>
  <c r="G24" i="19" s="1"/>
  <c r="B24" i="19"/>
  <c r="F24" i="19" s="1"/>
  <c r="C21" i="19"/>
  <c r="G21" i="19" s="1"/>
  <c r="B21" i="19"/>
  <c r="F21" i="19" s="1"/>
  <c r="F31" i="19" l="1"/>
  <c r="G31" i="19"/>
  <c r="B31" i="19"/>
  <c r="C31" i="19"/>
  <c r="K31" i="19" l="1"/>
  <c r="I31" i="19"/>
  <c r="K28" i="19"/>
  <c r="I28" i="19"/>
  <c r="K5" i="19"/>
  <c r="I5" i="19"/>
  <c r="K26" i="19"/>
  <c r="I26" i="19"/>
  <c r="K18" i="19"/>
  <c r="I18" i="19"/>
  <c r="K22" i="19"/>
  <c r="I22" i="19"/>
  <c r="K25" i="19"/>
  <c r="I25" i="19"/>
  <c r="K30" i="19"/>
  <c r="I30" i="19"/>
  <c r="K20" i="19"/>
  <c r="I20" i="19"/>
  <c r="K16" i="19"/>
  <c r="I16" i="19"/>
  <c r="K10" i="19"/>
  <c r="I10" i="19"/>
  <c r="K7" i="19"/>
  <c r="I7" i="19"/>
  <c r="K11" i="19"/>
  <c r="I11" i="19"/>
  <c r="K29" i="19"/>
  <c r="I29" i="19"/>
  <c r="K19" i="19"/>
  <c r="I19" i="19"/>
  <c r="K12" i="19"/>
  <c r="I12" i="19"/>
  <c r="K17" i="19"/>
  <c r="I17" i="19"/>
  <c r="K9" i="19"/>
  <c r="I9" i="19"/>
  <c r="K6" i="19"/>
  <c r="I6" i="19"/>
  <c r="K27" i="19"/>
  <c r="I27" i="19"/>
  <c r="K8" i="19"/>
  <c r="I8" i="19"/>
  <c r="K13" i="19"/>
  <c r="I13" i="19"/>
  <c r="K14" i="19"/>
  <c r="I14" i="19"/>
  <c r="K15" i="19"/>
  <c r="I15" i="19"/>
  <c r="K23" i="19"/>
  <c r="I23" i="19"/>
  <c r="K24" i="19"/>
  <c r="I24" i="19"/>
  <c r="K21" i="19"/>
  <c r="I21" i="19"/>
  <c r="H20" i="17"/>
  <c r="G20" i="17"/>
  <c r="K20" i="17" s="1"/>
  <c r="F20" i="17"/>
  <c r="I20" i="17" s="1"/>
  <c r="J19" i="17"/>
  <c r="K19" i="17"/>
  <c r="I19" i="17"/>
  <c r="H16" i="17"/>
  <c r="K16" i="17"/>
  <c r="I16" i="17"/>
  <c r="J17" i="17"/>
  <c r="K17" i="17"/>
  <c r="I17" i="17"/>
  <c r="H18" i="17"/>
  <c r="K18" i="17"/>
  <c r="I18" i="17"/>
  <c r="J15" i="17"/>
  <c r="K15" i="17"/>
  <c r="I15" i="17"/>
  <c r="H14" i="17"/>
  <c r="K14" i="17"/>
  <c r="I14" i="17"/>
  <c r="J13" i="17"/>
  <c r="K13" i="17"/>
  <c r="I13" i="17"/>
  <c r="H12" i="17"/>
  <c r="K12" i="17"/>
  <c r="I12" i="17"/>
  <c r="J10" i="17"/>
  <c r="K10" i="17"/>
  <c r="I10" i="17"/>
  <c r="H11" i="17"/>
  <c r="K11" i="17"/>
  <c r="I11" i="17"/>
  <c r="J8" i="17"/>
  <c r="K8" i="17"/>
  <c r="I8" i="17"/>
  <c r="H9" i="17"/>
  <c r="K9" i="17"/>
  <c r="I9" i="17"/>
  <c r="J7" i="17"/>
  <c r="K7" i="17"/>
  <c r="I7" i="17"/>
  <c r="H6" i="17"/>
  <c r="K6" i="17"/>
  <c r="I6" i="17"/>
  <c r="J5" i="17"/>
  <c r="K5" i="17"/>
  <c r="I5" i="17"/>
  <c r="J17" i="19" l="1"/>
  <c r="J23" i="19"/>
  <c r="H9" i="19"/>
  <c r="H28" i="19"/>
  <c r="H31" i="19"/>
  <c r="J20" i="19"/>
  <c r="H24" i="19"/>
  <c r="H16" i="19"/>
  <c r="J8" i="19"/>
  <c r="J11" i="19"/>
  <c r="J18" i="19"/>
  <c r="H13" i="19"/>
  <c r="H29" i="19"/>
  <c r="H22" i="19"/>
  <c r="J14" i="19"/>
  <c r="J19" i="19"/>
  <c r="J10" i="19"/>
  <c r="J25" i="19"/>
  <c r="J5" i="19"/>
  <c r="J21" i="19"/>
  <c r="J6" i="19"/>
  <c r="H15" i="19"/>
  <c r="H27" i="19"/>
  <c r="H12" i="19"/>
  <c r="H7" i="19"/>
  <c r="H30" i="19"/>
  <c r="H26" i="19"/>
  <c r="H21" i="19"/>
  <c r="J24" i="19"/>
  <c r="H23" i="19"/>
  <c r="J15" i="19"/>
  <c r="H14" i="19"/>
  <c r="J13" i="19"/>
  <c r="H8" i="19"/>
  <c r="J27" i="19"/>
  <c r="H6" i="19"/>
  <c r="J9" i="19"/>
  <c r="H17" i="19"/>
  <c r="J12" i="19"/>
  <c r="H19" i="19"/>
  <c r="J29" i="19"/>
  <c r="H11" i="19"/>
  <c r="J7" i="19"/>
  <c r="H10" i="19"/>
  <c r="J16" i="19"/>
  <c r="H20" i="19"/>
  <c r="J30" i="19"/>
  <c r="H25" i="19"/>
  <c r="J22" i="19"/>
  <c r="H18" i="19"/>
  <c r="J26" i="19"/>
  <c r="H5" i="19"/>
  <c r="J28" i="19"/>
  <c r="J31" i="19"/>
  <c r="H5" i="17"/>
  <c r="J6" i="17"/>
  <c r="H7" i="17"/>
  <c r="J9" i="17"/>
  <c r="H8" i="17"/>
  <c r="J11" i="17"/>
  <c r="H10" i="17"/>
  <c r="J12" i="17"/>
  <c r="H13" i="17"/>
  <c r="J14" i="17"/>
  <c r="H15" i="17"/>
  <c r="J18" i="17"/>
  <c r="H17" i="17"/>
  <c r="J16" i="17"/>
  <c r="H19" i="17"/>
  <c r="J20" i="17"/>
  <c r="E27" i="14"/>
  <c r="D27" i="14"/>
  <c r="C27" i="14"/>
  <c r="B27" i="14"/>
  <c r="I26" i="14"/>
  <c r="H26" i="14"/>
  <c r="K26" i="14"/>
  <c r="J21" i="14"/>
  <c r="K21" i="14"/>
  <c r="I21" i="14"/>
  <c r="I25" i="14"/>
  <c r="H25" i="14"/>
  <c r="K25" i="14"/>
  <c r="J24" i="14"/>
  <c r="K24" i="14"/>
  <c r="I24" i="14"/>
  <c r="I23" i="14"/>
  <c r="H23" i="14"/>
  <c r="K23" i="14"/>
  <c r="J17" i="14"/>
  <c r="K17" i="14"/>
  <c r="I17" i="14"/>
  <c r="I22" i="14"/>
  <c r="H22" i="14"/>
  <c r="K22" i="14"/>
  <c r="J18" i="14"/>
  <c r="K18" i="14"/>
  <c r="I18" i="14"/>
  <c r="I20" i="14"/>
  <c r="H20" i="14"/>
  <c r="K20" i="14"/>
  <c r="J19" i="14"/>
  <c r="K19" i="14"/>
  <c r="I19" i="14"/>
  <c r="I16" i="14"/>
  <c r="H16" i="14"/>
  <c r="K16" i="14"/>
  <c r="J14" i="14"/>
  <c r="K14" i="14"/>
  <c r="I14" i="14"/>
  <c r="I12" i="14"/>
  <c r="H12" i="14"/>
  <c r="K12" i="14"/>
  <c r="J15" i="14"/>
  <c r="K15" i="14"/>
  <c r="I15" i="14"/>
  <c r="I13" i="14"/>
  <c r="H13" i="14"/>
  <c r="K13" i="14"/>
  <c r="J9" i="14"/>
  <c r="K9" i="14"/>
  <c r="I9" i="14"/>
  <c r="I8" i="14"/>
  <c r="H8" i="14"/>
  <c r="K8" i="14"/>
  <c r="J10" i="14"/>
  <c r="K10" i="14"/>
  <c r="I10" i="14"/>
  <c r="I6" i="14"/>
  <c r="H6" i="14"/>
  <c r="K6" i="14"/>
  <c r="J7" i="14"/>
  <c r="K7" i="14"/>
  <c r="I7" i="14"/>
  <c r="I11" i="14"/>
  <c r="H11" i="14"/>
  <c r="K11" i="14"/>
  <c r="J5" i="14"/>
  <c r="G27" i="14"/>
  <c r="F27" i="14"/>
  <c r="E11" i="13"/>
  <c r="D11" i="13"/>
  <c r="C11" i="13"/>
  <c r="B11" i="13"/>
  <c r="J10" i="13"/>
  <c r="K10" i="13"/>
  <c r="I10" i="13"/>
  <c r="I9" i="13"/>
  <c r="H9" i="13"/>
  <c r="K9" i="13"/>
  <c r="J8" i="13"/>
  <c r="K8" i="13"/>
  <c r="I8" i="13"/>
  <c r="I6" i="13"/>
  <c r="H6" i="13"/>
  <c r="K6" i="13"/>
  <c r="J7" i="13"/>
  <c r="K7" i="13"/>
  <c r="I7" i="13"/>
  <c r="I5" i="13"/>
  <c r="H5" i="13"/>
  <c r="G11" i="13"/>
  <c r="F11" i="13"/>
  <c r="E20" i="12"/>
  <c r="D20" i="12"/>
  <c r="C20" i="12"/>
  <c r="B20" i="12"/>
  <c r="J19" i="12"/>
  <c r="K19" i="12"/>
  <c r="I19" i="12"/>
  <c r="H18" i="12"/>
  <c r="K18" i="12"/>
  <c r="I18" i="12"/>
  <c r="J17" i="12"/>
  <c r="K17" i="12"/>
  <c r="I17" i="12"/>
  <c r="H15" i="12"/>
  <c r="K15" i="12"/>
  <c r="I15" i="12"/>
  <c r="J10" i="12"/>
  <c r="K10" i="12"/>
  <c r="I10" i="12"/>
  <c r="H12" i="12"/>
  <c r="K12" i="12"/>
  <c r="I12" i="12"/>
  <c r="J9" i="12"/>
  <c r="K9" i="12"/>
  <c r="I9" i="12"/>
  <c r="H11" i="12"/>
  <c r="K11" i="12"/>
  <c r="I11" i="12"/>
  <c r="J14" i="12"/>
  <c r="K14" i="12"/>
  <c r="I14" i="12"/>
  <c r="H13" i="12"/>
  <c r="K13" i="12"/>
  <c r="I13" i="12"/>
  <c r="J5" i="12"/>
  <c r="K5" i="12"/>
  <c r="I5" i="12"/>
  <c r="J8" i="12"/>
  <c r="H8" i="12"/>
  <c r="K8" i="12"/>
  <c r="I8" i="12"/>
  <c r="J7" i="12"/>
  <c r="K7" i="12"/>
  <c r="I7" i="12"/>
  <c r="J6" i="12"/>
  <c r="H6" i="12"/>
  <c r="G20" i="12"/>
  <c r="F20" i="12"/>
  <c r="E26" i="11"/>
  <c r="D26" i="11"/>
  <c r="C26" i="11"/>
  <c r="B26" i="11"/>
  <c r="K24" i="11"/>
  <c r="I24" i="11"/>
  <c r="H8" i="11"/>
  <c r="K8" i="11"/>
  <c r="I8" i="11"/>
  <c r="K22" i="11"/>
  <c r="I22" i="11"/>
  <c r="K25" i="11"/>
  <c r="I25" i="11"/>
  <c r="K15" i="11"/>
  <c r="H15" i="11"/>
  <c r="K19" i="11"/>
  <c r="I19" i="11"/>
  <c r="K21" i="11"/>
  <c r="H21" i="11"/>
  <c r="K17" i="11"/>
  <c r="I17" i="11"/>
  <c r="K10" i="11"/>
  <c r="H10" i="11"/>
  <c r="K23" i="11"/>
  <c r="I23" i="11"/>
  <c r="K6" i="11"/>
  <c r="H6" i="11"/>
  <c r="K14" i="11"/>
  <c r="I14" i="11"/>
  <c r="K7" i="11"/>
  <c r="H7" i="11"/>
  <c r="J20" i="11"/>
  <c r="I20" i="11"/>
  <c r="K9" i="11"/>
  <c r="H9" i="11"/>
  <c r="J13" i="11"/>
  <c r="I13" i="11"/>
  <c r="K16" i="11"/>
  <c r="H16" i="11"/>
  <c r="K18" i="11"/>
  <c r="I18" i="11"/>
  <c r="K12" i="11"/>
  <c r="H12" i="11"/>
  <c r="K11" i="11"/>
  <c r="I11" i="11"/>
  <c r="F26" i="11"/>
  <c r="G26" i="11" l="1"/>
  <c r="K26" i="11" s="1"/>
  <c r="J24" i="11"/>
  <c r="I5" i="11"/>
  <c r="H11" i="11"/>
  <c r="I12" i="11"/>
  <c r="H18" i="11"/>
  <c r="I16" i="11"/>
  <c r="H13" i="11"/>
  <c r="I9" i="11"/>
  <c r="H20" i="11"/>
  <c r="I7" i="11"/>
  <c r="H14" i="11"/>
  <c r="I6" i="11"/>
  <c r="H23" i="11"/>
  <c r="I10" i="11"/>
  <c r="H17" i="11"/>
  <c r="I21" i="11"/>
  <c r="H19" i="11"/>
  <c r="I15" i="11"/>
  <c r="H25" i="11"/>
  <c r="J22" i="11"/>
  <c r="J5" i="11"/>
  <c r="J12" i="11"/>
  <c r="J16" i="11"/>
  <c r="J9" i="11"/>
  <c r="J7" i="11"/>
  <c r="J6" i="11"/>
  <c r="J10" i="11"/>
  <c r="J21" i="11"/>
  <c r="J15" i="11"/>
  <c r="J27" i="14"/>
  <c r="K27" i="14"/>
  <c r="I27" i="14"/>
  <c r="K5" i="14"/>
  <c r="H5" i="14"/>
  <c r="J11" i="14"/>
  <c r="H7" i="14"/>
  <c r="J6" i="14"/>
  <c r="H10" i="14"/>
  <c r="J8" i="14"/>
  <c r="H9" i="14"/>
  <c r="J13" i="14"/>
  <c r="H15" i="14"/>
  <c r="J12" i="14"/>
  <c r="H14" i="14"/>
  <c r="J16" i="14"/>
  <c r="H19" i="14"/>
  <c r="J20" i="14"/>
  <c r="H18" i="14"/>
  <c r="J22" i="14"/>
  <c r="H17" i="14"/>
  <c r="J23" i="14"/>
  <c r="H24" i="14"/>
  <c r="J25" i="14"/>
  <c r="H21" i="14"/>
  <c r="J26" i="14"/>
  <c r="H27" i="14"/>
  <c r="I5" i="14"/>
  <c r="I11" i="13"/>
  <c r="K11" i="13"/>
  <c r="H11" i="13"/>
  <c r="J5" i="13"/>
  <c r="H7" i="13"/>
  <c r="J6" i="13"/>
  <c r="H8" i="13"/>
  <c r="J9" i="13"/>
  <c r="H10" i="13"/>
  <c r="J11" i="13"/>
  <c r="K5" i="13"/>
  <c r="I20" i="12"/>
  <c r="K20" i="12"/>
  <c r="H20" i="12"/>
  <c r="I6" i="12"/>
  <c r="H7" i="12"/>
  <c r="H5" i="12"/>
  <c r="J13" i="12"/>
  <c r="H14" i="12"/>
  <c r="J11" i="12"/>
  <c r="H9" i="12"/>
  <c r="J12" i="12"/>
  <c r="H10" i="12"/>
  <c r="J15" i="12"/>
  <c r="H17" i="12"/>
  <c r="J18" i="12"/>
  <c r="H19" i="12"/>
  <c r="J20" i="12"/>
  <c r="K6" i="12"/>
  <c r="I26" i="11"/>
  <c r="J26" i="11"/>
  <c r="K13" i="11"/>
  <c r="K20" i="11"/>
  <c r="H26" i="11"/>
  <c r="K5" i="11"/>
  <c r="H5" i="11"/>
  <c r="J11" i="11"/>
  <c r="J18" i="11"/>
  <c r="J14" i="11"/>
  <c r="J23" i="11"/>
  <c r="J17" i="11"/>
  <c r="J19" i="11"/>
  <c r="J25" i="11"/>
  <c r="H22" i="11"/>
  <c r="J8" i="11"/>
  <c r="H24" i="11"/>
  <c r="C30" i="10" l="1"/>
  <c r="G30" i="10" s="1"/>
  <c r="B30" i="10"/>
  <c r="F30" i="10" s="1"/>
  <c r="C26" i="10"/>
  <c r="G26" i="10" s="1"/>
  <c r="B26" i="10"/>
  <c r="F26" i="10" s="1"/>
  <c r="C29" i="10"/>
  <c r="G29" i="10" s="1"/>
  <c r="B29" i="10"/>
  <c r="F29" i="10" s="1"/>
  <c r="C27" i="10"/>
  <c r="G27" i="10" s="1"/>
  <c r="B27" i="10"/>
  <c r="F27" i="10" s="1"/>
  <c r="C25" i="10"/>
  <c r="G25" i="10" s="1"/>
  <c r="B25" i="10"/>
  <c r="F25" i="10" s="1"/>
  <c r="C28" i="10"/>
  <c r="G28" i="10" s="1"/>
  <c r="B28" i="10"/>
  <c r="F28" i="10" s="1"/>
  <c r="C24" i="10"/>
  <c r="G24" i="10" s="1"/>
  <c r="B24" i="10"/>
  <c r="F24" i="10" s="1"/>
  <c r="C21" i="10"/>
  <c r="G21" i="10" s="1"/>
  <c r="B21" i="10"/>
  <c r="F21" i="10" s="1"/>
  <c r="C19" i="10"/>
  <c r="G19" i="10" s="1"/>
  <c r="B19" i="10"/>
  <c r="F19" i="10" s="1"/>
  <c r="C18" i="10"/>
  <c r="G18" i="10" s="1"/>
  <c r="B18" i="10"/>
  <c r="F18" i="10" s="1"/>
  <c r="C22" i="10"/>
  <c r="G22" i="10" s="1"/>
  <c r="B22" i="10"/>
  <c r="F22" i="10" s="1"/>
  <c r="C20" i="10"/>
  <c r="G20" i="10" s="1"/>
  <c r="B20" i="10"/>
  <c r="F20" i="10" s="1"/>
  <c r="C23" i="10"/>
  <c r="G23" i="10" s="1"/>
  <c r="B23" i="10"/>
  <c r="F23" i="10" s="1"/>
  <c r="C15" i="10"/>
  <c r="G15" i="10" s="1"/>
  <c r="B15" i="10"/>
  <c r="F15" i="10" s="1"/>
  <c r="C16" i="10"/>
  <c r="B16" i="10"/>
  <c r="F16" i="10" s="1"/>
  <c r="C17" i="10"/>
  <c r="G17" i="10" s="1"/>
  <c r="B17" i="10"/>
  <c r="F17" i="10" s="1"/>
  <c r="C13" i="10"/>
  <c r="B13" i="10"/>
  <c r="F13" i="10" s="1"/>
  <c r="C10" i="10"/>
  <c r="G10" i="10" s="1"/>
  <c r="B10" i="10"/>
  <c r="F10" i="10" s="1"/>
  <c r="C12" i="10"/>
  <c r="B12" i="10"/>
  <c r="F12" i="10" s="1"/>
  <c r="C14" i="10"/>
  <c r="G14" i="10" s="1"/>
  <c r="B14" i="10"/>
  <c r="F14" i="10" s="1"/>
  <c r="C11" i="10"/>
  <c r="B11" i="10"/>
  <c r="F11" i="10" s="1"/>
  <c r="C7" i="10"/>
  <c r="G7" i="10" s="1"/>
  <c r="B7" i="10"/>
  <c r="F7" i="10" s="1"/>
  <c r="C9" i="10"/>
  <c r="B9" i="10"/>
  <c r="F9" i="10" s="1"/>
  <c r="D31" i="10"/>
  <c r="C5" i="10"/>
  <c r="G5" i="10" s="1"/>
  <c r="B5" i="10"/>
  <c r="F5" i="10" s="1"/>
  <c r="G9" i="10" l="1"/>
  <c r="K9" i="10" s="1"/>
  <c r="G11" i="10"/>
  <c r="K11" i="10" s="1"/>
  <c r="G12" i="10"/>
  <c r="K12" i="10" s="1"/>
  <c r="G13" i="10"/>
  <c r="K13" i="10" s="1"/>
  <c r="G16" i="10"/>
  <c r="K16" i="10" s="1"/>
  <c r="H8" i="10"/>
  <c r="H7" i="10"/>
  <c r="K6" i="10"/>
  <c r="C31" i="10"/>
  <c r="I8" i="10"/>
  <c r="I7" i="10"/>
  <c r="I14" i="10"/>
  <c r="I10" i="10"/>
  <c r="I17" i="10"/>
  <c r="I15" i="10"/>
  <c r="I20" i="10"/>
  <c r="I18" i="10"/>
  <c r="I21" i="10"/>
  <c r="I28" i="10"/>
  <c r="I27" i="10"/>
  <c r="I26" i="10"/>
  <c r="E31" i="10"/>
  <c r="H6" i="10"/>
  <c r="B31" i="10"/>
  <c r="H5" i="10"/>
  <c r="J6" i="10"/>
  <c r="K20" i="10"/>
  <c r="J20" i="10"/>
  <c r="K18" i="10"/>
  <c r="J18" i="10"/>
  <c r="K21" i="10"/>
  <c r="J21" i="10"/>
  <c r="J28" i="10"/>
  <c r="K28" i="10"/>
  <c r="K27" i="10"/>
  <c r="J27" i="10"/>
  <c r="K26" i="10"/>
  <c r="J26" i="10"/>
  <c r="K7" i="10"/>
  <c r="J7" i="10"/>
  <c r="I11" i="10"/>
  <c r="H14" i="10"/>
  <c r="I12" i="10"/>
  <c r="H10" i="10"/>
  <c r="H13" i="10"/>
  <c r="H17" i="10"/>
  <c r="I16" i="10"/>
  <c r="H15" i="10"/>
  <c r="I23" i="10"/>
  <c r="H20" i="10"/>
  <c r="I22" i="10"/>
  <c r="H18" i="10"/>
  <c r="H19" i="10"/>
  <c r="H21" i="10"/>
  <c r="I24" i="10"/>
  <c r="H28" i="10"/>
  <c r="I25" i="10"/>
  <c r="H27" i="10"/>
  <c r="H29" i="10"/>
  <c r="H26" i="10"/>
  <c r="I30" i="10"/>
  <c r="K8" i="10"/>
  <c r="J8" i="10"/>
  <c r="I9" i="10"/>
  <c r="K14" i="10"/>
  <c r="K10" i="10"/>
  <c r="J17" i="10"/>
  <c r="J16" i="10"/>
  <c r="J15" i="10"/>
  <c r="K23" i="10"/>
  <c r="K22" i="10"/>
  <c r="K19" i="10"/>
  <c r="K24" i="10"/>
  <c r="K25" i="10"/>
  <c r="K29" i="10"/>
  <c r="K30" i="10"/>
  <c r="H9" i="10"/>
  <c r="H11" i="10"/>
  <c r="J14" i="10"/>
  <c r="J10" i="10"/>
  <c r="H16" i="10"/>
  <c r="H23" i="10"/>
  <c r="H22" i="10"/>
  <c r="H24" i="10"/>
  <c r="H25" i="10"/>
  <c r="I6" i="10"/>
  <c r="I13" i="10"/>
  <c r="K17" i="10"/>
  <c r="K15" i="10"/>
  <c r="I19" i="10"/>
  <c r="I29" i="10"/>
  <c r="J23" i="10"/>
  <c r="J22" i="10"/>
  <c r="J19" i="10"/>
  <c r="J24" i="10"/>
  <c r="J25" i="10"/>
  <c r="J29" i="10"/>
  <c r="J30" i="10"/>
  <c r="H30" i="10"/>
  <c r="H12" i="10"/>
  <c r="J12" i="10" l="1"/>
  <c r="G31" i="10"/>
  <c r="K31" i="10" s="1"/>
  <c r="J13" i="10"/>
  <c r="J11" i="10"/>
  <c r="J9" i="10"/>
  <c r="F31" i="10"/>
  <c r="I5" i="10"/>
  <c r="J5" i="10"/>
  <c r="K5" i="10"/>
  <c r="J31" i="10" l="1"/>
  <c r="H31" i="10"/>
  <c r="I31" i="10"/>
  <c r="E30" i="9" l="1"/>
  <c r="D30" i="9"/>
  <c r="C30" i="9"/>
  <c r="B30" i="9"/>
  <c r="K29" i="9"/>
  <c r="I29" i="9"/>
  <c r="J22" i="9"/>
  <c r="K22" i="9"/>
  <c r="I22" i="9"/>
  <c r="K20" i="9"/>
  <c r="I20" i="9"/>
  <c r="J12" i="9"/>
  <c r="K12" i="9"/>
  <c r="I12" i="9"/>
  <c r="K16" i="9"/>
  <c r="I16" i="9"/>
  <c r="J18" i="9"/>
  <c r="K18" i="9"/>
  <c r="I18" i="9"/>
  <c r="K21" i="9"/>
  <c r="I21" i="9"/>
  <c r="J11" i="9"/>
  <c r="K11" i="9"/>
  <c r="I11" i="9"/>
  <c r="K6" i="9"/>
  <c r="I6" i="9"/>
  <c r="J27" i="9"/>
  <c r="K27" i="9"/>
  <c r="I27" i="9"/>
  <c r="K17" i="9"/>
  <c r="I17" i="9"/>
  <c r="J26" i="9"/>
  <c r="K26" i="9"/>
  <c r="I26" i="9"/>
  <c r="K13" i="9"/>
  <c r="I13" i="9"/>
  <c r="J5" i="9"/>
  <c r="K5" i="9"/>
  <c r="I5" i="9"/>
  <c r="K9" i="9"/>
  <c r="I9" i="9"/>
  <c r="J15" i="9"/>
  <c r="K15" i="9"/>
  <c r="I15" i="9"/>
  <c r="K24" i="9"/>
  <c r="I24" i="9"/>
  <c r="J25" i="9"/>
  <c r="K25" i="9"/>
  <c r="I25" i="9"/>
  <c r="K7" i="9"/>
  <c r="I7" i="9"/>
  <c r="J8" i="9"/>
  <c r="K8" i="9"/>
  <c r="I8" i="9"/>
  <c r="K10" i="9"/>
  <c r="I10" i="9"/>
  <c r="J19" i="9"/>
  <c r="K19" i="9"/>
  <c r="I19" i="9"/>
  <c r="K28" i="9"/>
  <c r="I28" i="9"/>
  <c r="J23" i="9"/>
  <c r="K23" i="9"/>
  <c r="I23" i="9"/>
  <c r="I14" i="9"/>
  <c r="G18" i="8"/>
  <c r="K18" i="8" s="1"/>
  <c r="F18" i="8"/>
  <c r="I18" i="8" s="1"/>
  <c r="H19" i="8"/>
  <c r="G19" i="8"/>
  <c r="K19" i="8" s="1"/>
  <c r="F19" i="8"/>
  <c r="I19" i="8" s="1"/>
  <c r="G12" i="8"/>
  <c r="K12" i="8" s="1"/>
  <c r="F12" i="8"/>
  <c r="I12" i="8" s="1"/>
  <c r="G5" i="8"/>
  <c r="F5" i="8"/>
  <c r="G20" i="8"/>
  <c r="J20" i="8" s="1"/>
  <c r="F20" i="8"/>
  <c r="I20" i="8" s="1"/>
  <c r="G25" i="8"/>
  <c r="K25" i="8" s="1"/>
  <c r="F25" i="8"/>
  <c r="I25" i="8" s="1"/>
  <c r="G9" i="8"/>
  <c r="J9" i="8" s="1"/>
  <c r="F9" i="8"/>
  <c r="I9" i="8" s="1"/>
  <c r="G11" i="8"/>
  <c r="K11" i="8" s="1"/>
  <c r="F11" i="8"/>
  <c r="I11" i="8" s="1"/>
  <c r="G10" i="8"/>
  <c r="K10" i="8" s="1"/>
  <c r="F10" i="8"/>
  <c r="I10" i="8" s="1"/>
  <c r="G21" i="8"/>
  <c r="K21" i="8" s="1"/>
  <c r="F21" i="8"/>
  <c r="I21" i="8" s="1"/>
  <c r="G24" i="8"/>
  <c r="J24" i="8" s="1"/>
  <c r="F24" i="8"/>
  <c r="I24" i="8" s="1"/>
  <c r="G15" i="8"/>
  <c r="K15" i="8" s="1"/>
  <c r="F15" i="8"/>
  <c r="I15" i="8" s="1"/>
  <c r="G6" i="8"/>
  <c r="K6" i="8" s="1"/>
  <c r="F6" i="8"/>
  <c r="I6" i="8" s="1"/>
  <c r="G23" i="8"/>
  <c r="K23" i="8" s="1"/>
  <c r="F23" i="8"/>
  <c r="I23" i="8" s="1"/>
  <c r="G17" i="8"/>
  <c r="K17" i="8" s="1"/>
  <c r="F17" i="8"/>
  <c r="I17" i="8" s="1"/>
  <c r="G8" i="8"/>
  <c r="K8" i="8" s="1"/>
  <c r="F8" i="8"/>
  <c r="I8" i="8" s="1"/>
  <c r="G13" i="8"/>
  <c r="K13" i="8" s="1"/>
  <c r="F13" i="8"/>
  <c r="I13" i="8" s="1"/>
  <c r="H14" i="8"/>
  <c r="G14" i="8"/>
  <c r="K14" i="8" s="1"/>
  <c r="F14" i="8"/>
  <c r="I14" i="8" s="1"/>
  <c r="G16" i="8"/>
  <c r="K16" i="8" s="1"/>
  <c r="F16" i="8"/>
  <c r="I16" i="8" s="1"/>
  <c r="G22" i="8"/>
  <c r="K22" i="8" s="1"/>
  <c r="F22" i="8"/>
  <c r="I22" i="8" s="1"/>
  <c r="G7" i="8"/>
  <c r="K7" i="8" s="1"/>
  <c r="F7" i="8"/>
  <c r="I7" i="8" s="1"/>
  <c r="G26" i="8"/>
  <c r="F26" i="8"/>
  <c r="I26" i="8" s="1"/>
  <c r="I5" i="8" l="1"/>
  <c r="F27" i="8"/>
  <c r="I27" i="8" s="1"/>
  <c r="K5" i="8"/>
  <c r="G27" i="8"/>
  <c r="K27" i="8" s="1"/>
  <c r="H23" i="8"/>
  <c r="H21" i="8"/>
  <c r="H26" i="8"/>
  <c r="H25" i="8"/>
  <c r="G30" i="9"/>
  <c r="J30" i="9" s="1"/>
  <c r="H23" i="9"/>
  <c r="H19" i="9"/>
  <c r="H8" i="9"/>
  <c r="H25" i="9"/>
  <c r="H15" i="9"/>
  <c r="H5" i="9"/>
  <c r="H26" i="9"/>
  <c r="H27" i="9"/>
  <c r="H11" i="9"/>
  <c r="H18" i="9"/>
  <c r="H12" i="9"/>
  <c r="H22" i="9"/>
  <c r="J14" i="9"/>
  <c r="J28" i="9"/>
  <c r="J10" i="9"/>
  <c r="J7" i="9"/>
  <c r="J24" i="9"/>
  <c r="J9" i="9"/>
  <c r="J13" i="9"/>
  <c r="J17" i="9"/>
  <c r="J6" i="9"/>
  <c r="J21" i="9"/>
  <c r="J16" i="9"/>
  <c r="J20" i="9"/>
  <c r="J29" i="9"/>
  <c r="K30" i="9"/>
  <c r="H14" i="9"/>
  <c r="H28" i="9"/>
  <c r="H24" i="9"/>
  <c r="H17" i="9"/>
  <c r="H29" i="9"/>
  <c r="F30" i="9"/>
  <c r="I30" i="9" s="1"/>
  <c r="K14" i="9"/>
  <c r="H10" i="9"/>
  <c r="H7" i="9"/>
  <c r="H9" i="9"/>
  <c r="H13" i="9"/>
  <c r="H6" i="9"/>
  <c r="H21" i="9"/>
  <c r="H16" i="9"/>
  <c r="H20" i="9"/>
  <c r="H22" i="8"/>
  <c r="H8" i="8"/>
  <c r="H15" i="8"/>
  <c r="H11" i="8"/>
  <c r="H5" i="8"/>
  <c r="K24" i="8"/>
  <c r="K9" i="8"/>
  <c r="K20" i="8"/>
  <c r="J7" i="8"/>
  <c r="J16" i="8"/>
  <c r="J13" i="8"/>
  <c r="J17" i="8"/>
  <c r="J6" i="8"/>
  <c r="J10" i="8"/>
  <c r="J12" i="8"/>
  <c r="J18" i="8"/>
  <c r="J26" i="8"/>
  <c r="H7" i="8"/>
  <c r="J22" i="8"/>
  <c r="H16" i="8"/>
  <c r="J14" i="8"/>
  <c r="H13" i="8"/>
  <c r="J8" i="8"/>
  <c r="H17" i="8"/>
  <c r="J23" i="8"/>
  <c r="H6" i="8"/>
  <c r="J15" i="8"/>
  <c r="H24" i="8"/>
  <c r="J21" i="8"/>
  <c r="H10" i="8"/>
  <c r="J11" i="8"/>
  <c r="H9" i="8"/>
  <c r="J25" i="8"/>
  <c r="H20" i="8"/>
  <c r="J5" i="8"/>
  <c r="H12" i="8"/>
  <c r="J19" i="8"/>
  <c r="H18" i="8"/>
  <c r="K26" i="8"/>
  <c r="J27" i="8" l="1"/>
  <c r="H27" i="8"/>
  <c r="H30" i="9"/>
  <c r="K42" i="5" l="1"/>
  <c r="I42" i="5"/>
  <c r="J41" i="5"/>
  <c r="K41" i="5"/>
  <c r="I41" i="5"/>
  <c r="H37" i="5"/>
  <c r="K37" i="5"/>
  <c r="I37" i="5"/>
  <c r="J40" i="5"/>
  <c r="K40" i="5"/>
  <c r="I40" i="5"/>
  <c r="H39" i="5"/>
  <c r="K39" i="5"/>
  <c r="I39" i="5"/>
  <c r="J38" i="5"/>
  <c r="K38" i="5"/>
  <c r="I38" i="5"/>
  <c r="H36" i="5"/>
  <c r="K36" i="5"/>
  <c r="I36" i="5"/>
  <c r="J32" i="5"/>
  <c r="K32" i="5"/>
  <c r="I32" i="5"/>
  <c r="H35" i="5"/>
  <c r="K35" i="5"/>
  <c r="I35" i="5"/>
  <c r="J25" i="5"/>
  <c r="K25" i="5"/>
  <c r="I25" i="5"/>
  <c r="H34" i="5"/>
  <c r="K34" i="5"/>
  <c r="I34" i="5"/>
  <c r="J30" i="5"/>
  <c r="K30" i="5"/>
  <c r="I30" i="5"/>
  <c r="H31" i="5"/>
  <c r="K31" i="5"/>
  <c r="I31" i="5"/>
  <c r="J24" i="5"/>
  <c r="K24" i="5"/>
  <c r="I24" i="5"/>
  <c r="H27" i="5"/>
  <c r="K27" i="5"/>
  <c r="I27" i="5"/>
  <c r="J26" i="5"/>
  <c r="K26" i="5"/>
  <c r="I26" i="5"/>
  <c r="H33" i="5"/>
  <c r="K33" i="5"/>
  <c r="I33" i="5"/>
  <c r="J23" i="5"/>
  <c r="K23" i="5"/>
  <c r="I23" i="5"/>
  <c r="H22" i="5"/>
  <c r="K22" i="5"/>
  <c r="I22" i="5"/>
  <c r="J28" i="5"/>
  <c r="K28" i="5"/>
  <c r="I28" i="5"/>
  <c r="H29" i="5"/>
  <c r="K29" i="5"/>
  <c r="I29" i="5"/>
  <c r="J18" i="5"/>
  <c r="K18" i="5"/>
  <c r="I18" i="5"/>
  <c r="H17" i="5"/>
  <c r="K17" i="5"/>
  <c r="I17" i="5"/>
  <c r="J21" i="5"/>
  <c r="K21" i="5"/>
  <c r="I21" i="5"/>
  <c r="H16" i="5"/>
  <c r="K16" i="5"/>
  <c r="I16" i="5"/>
  <c r="J11" i="5"/>
  <c r="K11" i="5"/>
  <c r="I11" i="5"/>
  <c r="H15" i="5"/>
  <c r="K15" i="5"/>
  <c r="I15" i="5"/>
  <c r="J12" i="5"/>
  <c r="K12" i="5"/>
  <c r="I12" i="5"/>
  <c r="H9" i="5"/>
  <c r="K9" i="5"/>
  <c r="I9" i="5"/>
  <c r="J19" i="5"/>
  <c r="K19" i="5"/>
  <c r="I19" i="5"/>
  <c r="H20" i="5"/>
  <c r="K20" i="5"/>
  <c r="I20" i="5"/>
  <c r="J10" i="5"/>
  <c r="K10" i="5"/>
  <c r="I10" i="5"/>
  <c r="H13" i="5"/>
  <c r="K13" i="5"/>
  <c r="I13" i="5"/>
  <c r="J14" i="5"/>
  <c r="K14" i="5"/>
  <c r="I14" i="5"/>
  <c r="H8" i="5"/>
  <c r="K8" i="5"/>
  <c r="I8" i="5"/>
  <c r="J7" i="5"/>
  <c r="K7" i="5"/>
  <c r="I7" i="5"/>
  <c r="H6" i="5"/>
  <c r="K6" i="5"/>
  <c r="I6" i="5"/>
  <c r="J5" i="5"/>
  <c r="K5" i="5"/>
  <c r="I5" i="5"/>
  <c r="H42" i="5" l="1"/>
  <c r="H5" i="5"/>
  <c r="J6" i="5"/>
  <c r="H7" i="5"/>
  <c r="J8" i="5"/>
  <c r="H14" i="5"/>
  <c r="J13" i="5"/>
  <c r="H10" i="5"/>
  <c r="J20" i="5"/>
  <c r="H19" i="5"/>
  <c r="J9" i="5"/>
  <c r="H12" i="5"/>
  <c r="J15" i="5"/>
  <c r="H11" i="5"/>
  <c r="J16" i="5"/>
  <c r="H21" i="5"/>
  <c r="J17" i="5"/>
  <c r="H18" i="5"/>
  <c r="J29" i="5"/>
  <c r="H28" i="5"/>
  <c r="J22" i="5"/>
  <c r="H23" i="5"/>
  <c r="J33" i="5"/>
  <c r="H26" i="5"/>
  <c r="J27" i="5"/>
  <c r="H24" i="5"/>
  <c r="J31" i="5"/>
  <c r="H30" i="5"/>
  <c r="J34" i="5"/>
  <c r="H25" i="5"/>
  <c r="J35" i="5"/>
  <c r="H32" i="5"/>
  <c r="J36" i="5"/>
  <c r="H38" i="5"/>
  <c r="J39" i="5"/>
  <c r="H40" i="5"/>
  <c r="J37" i="5"/>
  <c r="H41" i="5"/>
  <c r="J42" i="5"/>
  <c r="G38" i="2" l="1"/>
  <c r="K38" i="2" s="1"/>
  <c r="F38" i="2"/>
  <c r="I38" i="2" s="1"/>
  <c r="K35" i="2"/>
  <c r="J35" i="2"/>
  <c r="I35" i="2"/>
  <c r="I33" i="2"/>
  <c r="H33" i="2"/>
  <c r="K33" i="2"/>
  <c r="J37" i="2"/>
  <c r="K37" i="2"/>
  <c r="I37" i="2"/>
  <c r="I29" i="2"/>
  <c r="H29" i="2"/>
  <c r="K29" i="2"/>
  <c r="J14" i="2"/>
  <c r="K14" i="2"/>
  <c r="I14" i="2"/>
  <c r="I30" i="2"/>
  <c r="H30" i="2"/>
  <c r="K30" i="2"/>
  <c r="J6" i="2"/>
  <c r="K6" i="2"/>
  <c r="I6" i="2"/>
  <c r="I32" i="2"/>
  <c r="H32" i="2"/>
  <c r="K32" i="2"/>
  <c r="J13" i="2"/>
  <c r="K13" i="2"/>
  <c r="I13" i="2"/>
  <c r="I20" i="2"/>
  <c r="H20" i="2"/>
  <c r="K20" i="2"/>
  <c r="J24" i="2"/>
  <c r="K24" i="2"/>
  <c r="I24" i="2"/>
  <c r="I17" i="2"/>
  <c r="H17" i="2"/>
  <c r="K17" i="2"/>
  <c r="J16" i="2"/>
  <c r="K16" i="2"/>
  <c r="I16" i="2"/>
  <c r="I23" i="2"/>
  <c r="H23" i="2"/>
  <c r="K23" i="2"/>
  <c r="J7" i="2"/>
  <c r="K7" i="2"/>
  <c r="I7" i="2"/>
  <c r="I5" i="2"/>
  <c r="H5" i="2"/>
  <c r="K5" i="2"/>
  <c r="J11" i="2"/>
  <c r="K11" i="2"/>
  <c r="I11" i="2"/>
  <c r="I21" i="2"/>
  <c r="H21" i="2"/>
  <c r="K21" i="2"/>
  <c r="J36" i="2"/>
  <c r="K36" i="2"/>
  <c r="I36" i="2"/>
  <c r="I25" i="2"/>
  <c r="H25" i="2"/>
  <c r="K25" i="2"/>
  <c r="J31" i="2"/>
  <c r="K31" i="2"/>
  <c r="I31" i="2"/>
  <c r="I12" i="2"/>
  <c r="H12" i="2"/>
  <c r="K12" i="2"/>
  <c r="J15" i="2"/>
  <c r="K15" i="2"/>
  <c r="I15" i="2"/>
  <c r="I18" i="2"/>
  <c r="H18" i="2"/>
  <c r="K18" i="2"/>
  <c r="J8" i="2"/>
  <c r="K8" i="2"/>
  <c r="I8" i="2"/>
  <c r="I19" i="2"/>
  <c r="H19" i="2"/>
  <c r="K19" i="2"/>
  <c r="J9" i="2"/>
  <c r="K9" i="2"/>
  <c r="I9" i="2"/>
  <c r="I22" i="2"/>
  <c r="H22" i="2"/>
  <c r="K22" i="2"/>
  <c r="J28" i="2"/>
  <c r="K28" i="2"/>
  <c r="I28" i="2"/>
  <c r="I26" i="2"/>
  <c r="H26" i="2"/>
  <c r="K26" i="2"/>
  <c r="J10" i="2"/>
  <c r="K10" i="2"/>
  <c r="I10" i="2"/>
  <c r="I27" i="2"/>
  <c r="H27" i="2"/>
  <c r="K27" i="2"/>
  <c r="J34" i="2"/>
  <c r="K34" i="2"/>
  <c r="I34" i="2"/>
  <c r="H38" i="2" l="1"/>
  <c r="H34" i="2"/>
  <c r="J27" i="2"/>
  <c r="H10" i="2"/>
  <c r="J26" i="2"/>
  <c r="H28" i="2"/>
  <c r="J22" i="2"/>
  <c r="H9" i="2"/>
  <c r="J19" i="2"/>
  <c r="H8" i="2"/>
  <c r="J18" i="2"/>
  <c r="H15" i="2"/>
  <c r="J12" i="2"/>
  <c r="H31" i="2"/>
  <c r="J25" i="2"/>
  <c r="H36" i="2"/>
  <c r="J21" i="2"/>
  <c r="H11" i="2"/>
  <c r="J5" i="2"/>
  <c r="H7" i="2"/>
  <c r="J23" i="2"/>
  <c r="H16" i="2"/>
  <c r="J17" i="2"/>
  <c r="H24" i="2"/>
  <c r="J20" i="2"/>
  <c r="H13" i="2"/>
  <c r="J32" i="2"/>
  <c r="H6" i="2"/>
  <c r="J30" i="2"/>
  <c r="H14" i="2"/>
  <c r="J29" i="2"/>
  <c r="H37" i="2"/>
  <c r="J33" i="2"/>
  <c r="H35" i="2"/>
  <c r="J38" i="2"/>
</calcChain>
</file>

<file path=xl/sharedStrings.xml><?xml version="1.0" encoding="utf-8"?>
<sst xmlns="http://schemas.openxmlformats.org/spreadsheetml/2006/main" count="1196" uniqueCount="229">
  <si>
    <t>Дневной стационар</t>
  </si>
  <si>
    <t>Подгруппа МП</t>
  </si>
  <si>
    <t>План объём ГОД</t>
  </si>
  <si>
    <t>План сумма ГОД</t>
  </si>
  <si>
    <t>Исполнение по объемам от 4 мес.</t>
  </si>
  <si>
    <t>Исполнение по сумме от 4 мес.</t>
  </si>
  <si>
    <t>%</t>
  </si>
  <si>
    <t>(+, -)</t>
  </si>
  <si>
    <t>ООО "МНОГОПРОФИЛЬНЫЙ МЕДИЦИНСКИЙ ЦЕНТР ВОССТАНОВИТЕЛЬНОГО ЛЕЧЕНИЯ "ЗДОРОВЬЕ"</t>
  </si>
  <si>
    <t>ГБУЗ ЛОПЦ</t>
  </si>
  <si>
    <t>ООО "МЕДИЦИНСКИЙ ЦЕНТР АЙМЕД"</t>
  </si>
  <si>
    <t>ООО "ЦИЭР "ЭМБРИЛАЙФ"</t>
  </si>
  <si>
    <t>ООО "ММЦ ВТ"</t>
  </si>
  <si>
    <t>ООО "СЕМЕЙНЫЙ ДОКТОР"</t>
  </si>
  <si>
    <t>ООО "СКАНФЕРТ"</t>
  </si>
  <si>
    <t>ООО "ГЕНЕЗИС"</t>
  </si>
  <si>
    <t>ООО "АЙ-КЛИНИК СЗ"</t>
  </si>
  <si>
    <t>ГБУЗ ЛО "ПОДПОРОЖСКАЯ МБ"</t>
  </si>
  <si>
    <t>ГБУЗ ЛО "БОКСИТОГОРСКАЯ МБ"</t>
  </si>
  <si>
    <t>ГБУЗ ЛОКБ</t>
  </si>
  <si>
    <t>ГБУЗ ЛО "ВОЛОСОВСКАЯ МБ"</t>
  </si>
  <si>
    <t>ФГБУЗ ЦМСЧ № 38 ФМБА РОССИИ</t>
  </si>
  <si>
    <t>ГБУЗ ЛО "ЛОМОНОСОВСКАЯ МБ"</t>
  </si>
  <si>
    <t>"ГБУЗ ЛЕНОБЛЦЕНТР"</t>
  </si>
  <si>
    <t>АО "МЦРМ"</t>
  </si>
  <si>
    <t>ГБУЗ ЛО "ВЫБОРГСКАЯ МБ"</t>
  </si>
  <si>
    <t>ГБУЗ ЛО "СЕРТОЛОВСКАЯ ГБ"</t>
  </si>
  <si>
    <t>ГБУЗ ЛО "ТИХВИНСКАЯ МБ"</t>
  </si>
  <si>
    <t>ГБУЗ ЛО "ПРИОЗЕРСКАЯ МБ"</t>
  </si>
  <si>
    <t>ГБУЗ ЛО "ВЫБОРГСКИЙ РОДДОМ"</t>
  </si>
  <si>
    <t>ООО "МАТЬ И ДИТЯ САНКТ-ПЕТЕРБУРГ"</t>
  </si>
  <si>
    <t>ГБУЗ ЛО "ТОСНЕНСКАЯ КМБ"</t>
  </si>
  <si>
    <t>ГБУЗ ЛО "КИРИШСКАЯ КМБ"</t>
  </si>
  <si>
    <t>ГБУЗ ЛО "ЛОДЕЙНОПОЛЬСКАЯ МБ"</t>
  </si>
  <si>
    <t>ООО "ЕВРОМЕД КЛИНИК"</t>
  </si>
  <si>
    <t>ГБУЗ ЛО "ВОЛХОВСКАЯ МБ"</t>
  </si>
  <si>
    <t>ООО "КЛИНИКА "ИСТОЧНИК"</t>
  </si>
  <si>
    <t>ГБУЗ ЛО "ВСЕВОЛОЖСКАЯ КМБ"</t>
  </si>
  <si>
    <t>ГБУЗ ЛО "РОЩИНСКАЯ МБ"</t>
  </si>
  <si>
    <t>ГБУЗ ЛО "СЛАНЦЕВСКАЯ МБ"</t>
  </si>
  <si>
    <t>ГБУЗ ЛО "КИРОВСКАЯ КМБ"</t>
  </si>
  <si>
    <t>ГБУЗ ЛО "ЛУЖСКАЯ МБ"</t>
  </si>
  <si>
    <t>ГБУЗ ЛО "ТОКСОВСКАЯ КМБ"</t>
  </si>
  <si>
    <t>ГБУЗ ЛО "КИНГИСЕППСКАЯ МБ"</t>
  </si>
  <si>
    <t>ООО "АВА-ПЕТЕР"</t>
  </si>
  <si>
    <t>ГБУЗ ЛО "ГАТЧИНСКАЯ КМБ"</t>
  </si>
  <si>
    <t>ГБУЗ ЛО "ПРИМОРСКАЯ РБ"</t>
  </si>
  <si>
    <t>ООО "МЕДИЦЕНТР ЮЗ"</t>
  </si>
  <si>
    <t>ООО "ЦПС "МЕДИКА"</t>
  </si>
  <si>
    <t>ООО "АФС"</t>
  </si>
  <si>
    <t>Общий итог</t>
  </si>
  <si>
    <t>АМП в неотложной форме</t>
  </si>
  <si>
    <t>ГБУЗ ЛО "ВЫБОРГСКАЯ ДГБ"</t>
  </si>
  <si>
    <t>ЛОГБУЗ "ДКБ"</t>
  </si>
  <si>
    <t>ГАУЗ ЛО "КИРИШСКАЯ СП"</t>
  </si>
  <si>
    <t>ЧУЗ "КБ "РЖД-МЕДИЦИНА" Г. САНКТ-ПЕТЕРБУРГА"</t>
  </si>
  <si>
    <t>ООО "СПК "XXI Век"</t>
  </si>
  <si>
    <t>Структура по сумме</t>
  </si>
  <si>
    <t>по плану</t>
  </si>
  <si>
    <t>по факту</t>
  </si>
  <si>
    <t>Амбулаторно-поликлиническая помощь</t>
  </si>
  <si>
    <t>Дневные стационары</t>
  </si>
  <si>
    <t>Стационарная медицинская помощь</t>
  </si>
  <si>
    <t>Скорая медицинская помощь</t>
  </si>
  <si>
    <t>Сведения о реализации территориальной программы обязательного медицинского страхования</t>
  </si>
  <si>
    <t>Условия предоставления медицинской помощи</t>
  </si>
  <si>
    <t>План на год по территориальной программе обязательного медицинского страхования, по решению Комиссии №4 от 27.03.2025 по разработке территориальной программы обязательного медицинского страхования</t>
  </si>
  <si>
    <t>План на год по территориальной программе обязательного медицинского страхования, по решению Комиссии по разработке территориальной программы обязательного медицинского страхования</t>
  </si>
  <si>
    <t>нарастающим итогом с начала года</t>
  </si>
  <si>
    <t>Объем медицинской помощи (вызов, посещения, обращения, случаи)</t>
  </si>
  <si>
    <t>Финансовое обеспечение, тыс.рублей</t>
  </si>
  <si>
    <t>Всего: 
3=7+8</t>
  </si>
  <si>
    <t>в том числе (из графы 3)</t>
  </si>
  <si>
    <t>Всего:
10=14+15</t>
  </si>
  <si>
    <t>из них (из графы 10)</t>
  </si>
  <si>
    <t>в том числе (из графы 10)</t>
  </si>
  <si>
    <t>Всего: 
29=33+34</t>
  </si>
  <si>
    <t>из них (из графы 29)</t>
  </si>
  <si>
    <t>в том числе (из графы 29)</t>
  </si>
  <si>
    <t>Всего:
36=40+41</t>
  </si>
  <si>
    <t>в том числе (из графы 36)</t>
  </si>
  <si>
    <t>Всего: 
3=5+6</t>
  </si>
  <si>
    <t>на территории страхования</t>
  </si>
  <si>
    <t>за пределами территории страхования</t>
  </si>
  <si>
    <t>Всего:
8=10+11</t>
  </si>
  <si>
    <t>за счет средств межбюджетных трансфертов из Резервного фонда Правительства РФ и бюджета ФФОМС</t>
  </si>
  <si>
    <t>Амбулаторно-поликлиническая помощь, всего, в том числе</t>
  </si>
  <si>
    <t>x</t>
  </si>
  <si>
    <t>Посещения с профилактическими целями</t>
  </si>
  <si>
    <t>для проведения профилактических медицинских осмотров</t>
  </si>
  <si>
    <t>для проведения диспансеризации, всего</t>
  </si>
  <si>
    <t>из них угубленная диспансеризация</t>
  </si>
  <si>
    <t>из них лица репродуктивного возраста по оценке репродуктивного здоровья</t>
  </si>
  <si>
    <t>женщины</t>
  </si>
  <si>
    <t>мужчины</t>
  </si>
  <si>
    <t>посещения с профилактическими целями центров здоровья</t>
  </si>
  <si>
    <t>Посещений с иными целями, всего</t>
  </si>
  <si>
    <t>Посещения по неотложной помощи</t>
  </si>
  <si>
    <t>Обращения по заболеваниям - медицинская реабилитация</t>
  </si>
  <si>
    <t>Обращения по заболеваниям, всего</t>
  </si>
  <si>
    <t>Проведение отдельных диагностических (лабораторных) исследований, всего</t>
  </si>
  <si>
    <t>компьютерная томография</t>
  </si>
  <si>
    <t>магнитно-резонансная томография</t>
  </si>
  <si>
    <t>ультразвуковое исследование сердечно-сосудистой системы</t>
  </si>
  <si>
    <t>эндоскопические диагностические исследования</t>
  </si>
  <si>
    <t>молекулярно-биологическое исследования с целью выявления онкологических заболеваний</t>
  </si>
  <si>
    <t>патолого-анатомическое исследование биопсийного (операционного) материала с целью диагностики онкологических заболеваний и подбора противоопухолевой лекарственной терапии</t>
  </si>
  <si>
    <t>ПЭТ-КТ при онкологических заболеваниях</t>
  </si>
  <si>
    <t>ОФЭКТ/КТ</t>
  </si>
  <si>
    <t>школа для больных с хроническими заболеваниями</t>
  </si>
  <si>
    <t>в том числе школа сахарного диабета</t>
  </si>
  <si>
    <t>диспансерное наблюдение всего, в том числе</t>
  </si>
  <si>
    <t>с онкологическими заболеваниями</t>
  </si>
  <si>
    <t>с сердечно-сосудистыми заболеваниями</t>
  </si>
  <si>
    <t>с сахарным диабетом</t>
  </si>
  <si>
    <t>АМП проф. с иными целями</t>
  </si>
  <si>
    <t>ФГБУ "СПБ НИИ ЛОР" МИНЗДРАВА РОССИИ</t>
  </si>
  <si>
    <t>ООО "МЕДМИГСЕРВИС"</t>
  </si>
  <si>
    <t>ООО "МЕДЭКСПЕРТ"</t>
  </si>
  <si>
    <t>СПБ ГУП "ПАССАЖИРАВТОТРАНС"</t>
  </si>
  <si>
    <t>Круглосуточный стационар</t>
  </si>
  <si>
    <t>СПБ ГБУЗ "ГОРОДСКАЯ БОЛЬНИЦА №40"</t>
  </si>
  <si>
    <t>ФГБОУ ВО СПБГПМУ МИНЗДРАВА РОССИИ</t>
  </si>
  <si>
    <t>ФГБУ "СПБ НИИФ" МИНЗДРАВА РОССИИ</t>
  </si>
  <si>
    <t>ГБУЗ ЛО «КИНГИСЕППСКАЯ МБ»</t>
  </si>
  <si>
    <t>ООО «МЕДИЦЕНТР ЮЗ»</t>
  </si>
  <si>
    <t>Углубленная диспансеризация</t>
  </si>
  <si>
    <t>Диспансеризация репродуктивного здоровья</t>
  </si>
  <si>
    <t>Профосмотры взрослых + детей</t>
  </si>
  <si>
    <t>школа для больных с хроническими заболеваниями без ШСД</t>
  </si>
  <si>
    <t>Школа сахарного диабета</t>
  </si>
  <si>
    <t>Центры здоровья</t>
  </si>
  <si>
    <t>Диспансерное наблюдение - онкология</t>
  </si>
  <si>
    <t>ГБУЗ  ЛО "СЕРТОЛОВСКАЯ ГБ"</t>
  </si>
  <si>
    <t>Из доклада на селекторном совещании Минздрава РФ от 22.05.2025г.</t>
  </si>
  <si>
    <t>Вид МП</t>
  </si>
  <si>
    <t>СМП</t>
  </si>
  <si>
    <t>ГБУЗ ЛО "ССМП"</t>
  </si>
  <si>
    <t>ООО "КТ КУПЧИНО"</t>
  </si>
  <si>
    <t>АО АДМИРАЛТЕЙСКИЕ ВЕРФИ</t>
  </si>
  <si>
    <t>АМП исследования - КТ</t>
  </si>
  <si>
    <t>Средняя стоимость единицы объема, руб.,
9=10/7*1000</t>
  </si>
  <si>
    <t>Средняя стоимость единицы объема, руб.,
25=26/21*1000</t>
  </si>
  <si>
    <t>Средняя стоимость единицы объема, руб.,
35=36/29*1000</t>
  </si>
  <si>
    <t>из них (из графы 3)</t>
  </si>
  <si>
    <t>Средняя стоимость единицы объема, руб.,
7=8/3*1000</t>
  </si>
  <si>
    <t>из них (из графы 36)</t>
  </si>
  <si>
    <t>взрослые</t>
  </si>
  <si>
    <t>дети от 0 до 17 лет включительно</t>
  </si>
  <si>
    <t>за счет средств межбюджетных трансфертов из Резервного фонда Правительства РФ и бюджета ФФОМС*</t>
  </si>
  <si>
    <t>4.2 стентирование для больных с инфарктом миокарда</t>
  </si>
  <si>
    <t>4.3 имплантация частотно-адаптированного кардиостимулятора взрослым</t>
  </si>
  <si>
    <t>4.4 эндоваскулярная деструкция дополнительных путей и аритмогенных зон сердца</t>
  </si>
  <si>
    <t>4.5 стентирование или эндартерэктомия</t>
  </si>
  <si>
    <t>Всего ССХ по группам 4.2-4.5</t>
  </si>
  <si>
    <t>Диспансерное наблюдение - сахарный диабет</t>
  </si>
  <si>
    <t>Диспансерное наблюдение - болезни системы кровообращения</t>
  </si>
  <si>
    <t>Дневной стационар - Гепатит С</t>
  </si>
  <si>
    <t>УЗИ</t>
  </si>
  <si>
    <t>МО</t>
  </si>
  <si>
    <t>ПОЛИКЛИНИКА № 4 ФТС РОССИИ</t>
  </si>
  <si>
    <t>ПАИ</t>
  </si>
  <si>
    <t>МГИ</t>
  </si>
  <si>
    <t>ООО "ЦЕНТРЫ ДИАЛИЗА "АВИЦЕННА"</t>
  </si>
  <si>
    <t>ООО "ЭМСИПИ-МЕДИКЕЙР"</t>
  </si>
  <si>
    <t>ЧУ "ЦД "ПАРАЦЕЛЬС"</t>
  </si>
  <si>
    <t>НЕФРОСОВЕТ</t>
  </si>
  <si>
    <t>ООО "НЕФРОЛАЙН-КАРЕЛИЯ"</t>
  </si>
  <si>
    <t>ФГБОУ ВО СЗГМУ ИМ. И.И. МЕЧНИКОВА МИНЗДРАВА РОССИИ</t>
  </si>
  <si>
    <t>ООО "КЛИНИКА ДОКТОРА ОНИЩЕНКО"</t>
  </si>
  <si>
    <t>АМПлеч (обращения + 2 этап диспан.)</t>
  </si>
  <si>
    <t>Анализ исполнения оказанной медицинской помощи (по принятым к оплате реестрам счетов) и структура финансового обеспечения ТП ОМС (ЛО в ЛО) за 5 мес. 2025 года</t>
  </si>
  <si>
    <t>Факт объём 5 мес.</t>
  </si>
  <si>
    <t>Факт сумма 5 мес.</t>
  </si>
  <si>
    <t>План объём 5 мес.</t>
  </si>
  <si>
    <t>План сумма 5 мес.</t>
  </si>
  <si>
    <t>Исполнение по объемам от 5 мес.</t>
  </si>
  <si>
    <t>Исполнение по сумме от 5 мес.</t>
  </si>
  <si>
    <t>ЛО в ЛО - 5 мес. 2025</t>
  </si>
  <si>
    <t>ООО "Б. БРАУН АВИТУМ РУССЛАНД КЛИНИКС"</t>
  </si>
  <si>
    <t>План на год по территориальной программе обязательного медицинского страхования, по решению Комиссии №7 от 03.06.2025 по разработке территориальной программы обязательного медицинского страхования</t>
  </si>
  <si>
    <t>Принято к оплате медицинской помощи, оказанной лицам, застрахованным по обязательному медицинскому страхованию, с учетом проведения медико-экономического контроля нарастающим итогом с начала года (ЯНВАРЬ-МАЙ 2025)</t>
  </si>
  <si>
    <t>Исполнение за 5 месяцев 2025 года</t>
  </si>
  <si>
    <t>Стоимость единицы объема, руб.</t>
  </si>
  <si>
    <t>План</t>
  </si>
  <si>
    <t>Факт</t>
  </si>
  <si>
    <t>1</t>
  </si>
  <si>
    <t>3</t>
  </si>
  <si>
    <t>7</t>
  </si>
  <si>
    <t>8</t>
  </si>
  <si>
    <t>10</t>
  </si>
  <si>
    <t>11</t>
  </si>
  <si>
    <t>14</t>
  </si>
  <si>
    <t>15</t>
  </si>
  <si>
    <t>16</t>
  </si>
  <si>
    <t>20</t>
  </si>
  <si>
    <t>21</t>
  </si>
  <si>
    <t>23</t>
  </si>
  <si>
    <t>27</t>
  </si>
  <si>
    <t>28</t>
  </si>
  <si>
    <t>29</t>
  </si>
  <si>
    <t>30</t>
  </si>
  <si>
    <t>31</t>
  </si>
  <si>
    <t>32</t>
  </si>
  <si>
    <t>33</t>
  </si>
  <si>
    <t>34</t>
  </si>
  <si>
    <t>36</t>
  </si>
  <si>
    <t>37</t>
  </si>
  <si>
    <t>38</t>
  </si>
  <si>
    <t>39</t>
  </si>
  <si>
    <t>40</t>
  </si>
  <si>
    <t>41</t>
  </si>
  <si>
    <t>45</t>
  </si>
  <si>
    <t>46</t>
  </si>
  <si>
    <t>47</t>
  </si>
  <si>
    <t>48</t>
  </si>
  <si>
    <t>прочие</t>
  </si>
  <si>
    <t>с неинфекционными заболеваниями застрахованных лиц, прошедших диспансерное наблюдение на рабочем месте и (или) в образовательной организации</t>
  </si>
  <si>
    <t>ВМП</t>
  </si>
  <si>
    <t>ООО "ЛДЦ МИБС"</t>
  </si>
  <si>
    <t>АМПлеч - мед. реабилитация</t>
  </si>
  <si>
    <t>Докладчик: Заместитель директора-начальник Департамента организации ОМС ТФОМС ЛО Рыжкова С.П.</t>
  </si>
  <si>
    <t>О выполнении объемов оказания медицинской помощи по ТПОМС за 5 месяцев 2025 года</t>
  </si>
  <si>
    <t>Предложения:</t>
  </si>
  <si>
    <t>Главным врачам медицинских организаций:</t>
  </si>
  <si>
    <t>2.Обеспечить сбалансированность ТП ОМС по всем видам и условиям оказания медицинской помощи, в том числе своевременно выносить вопросы перераспределения объемов оказания медицинской помощи в Комитет по здравоохранению ЛО (в соответствующие распоряжения) и в Комиссию по разработке ТПОМС в Ленинградской области</t>
  </si>
  <si>
    <t xml:space="preserve"> 3. Ежемесячно проводить внутренние совещания в медицинских организациях, выработать план мероприятий по обеспечению выполнения показателей ТПОМС, в соответствии с требованиями Минздрава РФ и ФФОМС, и в срок до 15.07.2025г. представить его в ТФОМС ЛО и Комитет по здравоохранению ЛО, в соответствии с требованиями Минздрава РФ и ФФОМС</t>
  </si>
  <si>
    <t xml:space="preserve">
1.Обеспечить ежемесячное (накопительно с начала года) исполнение плановых показателей объемов и стоимости медицинской помощи в рамках ТП ОМС по всем видам и условиям оказания медицинской помощи в декомпозиции по строкам ПГГ</t>
  </si>
  <si>
    <t>СМО:
при организации МЭЭ осуществлять анализ исполнения объемов оказания МП в соответствии с нормативами.осуществлять экспертные мероприятия в медицинских организациях, при разбалансированности показателей ТП ОМС.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</si>
</sst>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%"/>
    <numFmt numFmtId="165" formatCode="#,##0.0"/>
    <numFmt numFmtId="166" formatCode="###\ ###\ ###\ ##0"/>
    <numFmt numFmtId="167" formatCode="_-* #,##0.00_-;\-* #,##0.00_-;_-* &quot;-&quot;??_-;_-@_-"/>
    <numFmt numFmtId="168" formatCode="#,##0.00000"/>
    <numFmt numFmtId="169" formatCode="###\ ###\ ###\ ##0.00"/>
  </numFmts>
  <fonts count="61" x14ac:knownFonts="1">
    <font>
      <sz val="9"/>
      <color theme="1"/>
      <name val="Segoe U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Segoe UI"/>
      <family val="2"/>
      <charset val="1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Segoe UI"/>
      <family val="2"/>
      <charset val="1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Segoe UI"/>
      <family val="2"/>
      <charset val="1"/>
    </font>
    <font>
      <sz val="11"/>
      <name val="Calibri"/>
      <family val="2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sz val="11"/>
      <name val="Calibri"/>
      <family val="2"/>
      <charset val="204"/>
    </font>
    <font>
      <sz val="18"/>
      <name val="Times New Roman"/>
      <family val="1"/>
      <charset val="204"/>
    </font>
    <font>
      <sz val="18"/>
      <color theme="6" tint="-0.499984740745262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i/>
      <sz val="11"/>
      <name val="Calibri"/>
      <family val="2"/>
      <charset val="204"/>
    </font>
    <font>
      <i/>
      <sz val="1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20"/>
      <color theme="1"/>
      <name val="Segoe UI"/>
      <family val="2"/>
      <charset val="204"/>
    </font>
    <font>
      <b/>
      <sz val="16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sz val="11"/>
      <color rgb="FF1F497D"/>
      <name val="Calibri"/>
      <family val="2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Calibri"/>
      <family val="2"/>
      <charset val="204"/>
    </font>
    <font>
      <b/>
      <i/>
      <sz val="2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sz val="7"/>
      <name val="Calibri"/>
      <family val="2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22"/>
      <name val="Times New Roman"/>
      <family val="1"/>
      <charset val="204"/>
    </font>
    <font>
      <sz val="22"/>
      <color theme="6" tint="-0.499984740745262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2"/>
      <color theme="6" tint="-0.499984740745262"/>
      <name val="Times New Roman"/>
      <family val="1"/>
      <charset val="204"/>
    </font>
    <font>
      <b/>
      <sz val="22"/>
      <color theme="6" tint="-0.499984740745262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9"/>
      <color theme="1"/>
      <name val="Segoe UI"/>
      <family val="2"/>
      <charset val="204"/>
    </font>
    <font>
      <b/>
      <sz val="9"/>
      <color theme="1"/>
      <name val="Segoe UI"/>
      <family val="2"/>
      <charset val="204"/>
    </font>
    <font>
      <b/>
      <sz val="36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8"/>
      <color theme="1"/>
      <name val="Segoe UI"/>
      <family val="2"/>
      <charset val="204"/>
    </font>
    <font>
      <b/>
      <sz val="26"/>
      <color rgb="FF002060"/>
      <name val="Segoe UI"/>
      <family val="2"/>
      <charset val="204"/>
    </font>
    <font>
      <b/>
      <sz val="28"/>
      <color theme="1"/>
      <name val="Times New Roman"/>
      <family val="1"/>
      <charset val="204"/>
    </font>
    <font>
      <b/>
      <sz val="26"/>
      <color rgb="FF002060"/>
      <name val="Times New Roman"/>
      <family val="1"/>
      <charset val="204"/>
    </font>
    <font>
      <b/>
      <sz val="24"/>
      <color rgb="FF00206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5117038483843"/>
        <bgColor theme="4" tint="0.79995117038483843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1">
    <xf numFmtId="0" fontId="0" fillId="0" borderId="0"/>
    <xf numFmtId="9" fontId="5" fillId="0" borderId="0" applyFont="0" applyFill="0" applyBorder="0" applyAlignment="0" applyProtection="0"/>
    <xf numFmtId="0" fontId="13" fillId="0" borderId="0"/>
    <xf numFmtId="9" fontId="4" fillId="0" borderId="0" applyFont="0" applyFill="0" applyBorder="0" applyAlignment="0" applyProtection="0"/>
    <xf numFmtId="167" fontId="25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0" fontId="13" fillId="0" borderId="0"/>
    <xf numFmtId="9" fontId="2" fillId="0" borderId="0" applyFont="0" applyFill="0" applyBorder="0" applyAlignment="0" applyProtection="0"/>
    <xf numFmtId="0" fontId="52" fillId="0" borderId="0"/>
    <xf numFmtId="9" fontId="5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0">
    <xf numFmtId="0" fontId="0" fillId="0" borderId="0" xfId="0"/>
    <xf numFmtId="0" fontId="6" fillId="2" borderId="0" xfId="0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9" fontId="7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7" fillId="0" borderId="2" xfId="0" applyNumberFormat="1" applyFont="1" applyFill="1" applyBorder="1" applyAlignment="1">
      <alignment vertical="center"/>
    </xf>
    <xf numFmtId="9" fontId="7" fillId="0" borderId="2" xfId="1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4" borderId="2" xfId="0" applyFont="1" applyFill="1" applyBorder="1" applyAlignment="1">
      <alignment vertical="center"/>
    </xf>
    <xf numFmtId="3" fontId="9" fillId="4" borderId="2" xfId="0" applyNumberFormat="1" applyFont="1" applyFill="1" applyBorder="1" applyAlignment="1">
      <alignment vertical="center"/>
    </xf>
    <xf numFmtId="3" fontId="8" fillId="5" borderId="2" xfId="0" applyNumberFormat="1" applyFont="1" applyFill="1" applyBorder="1" applyAlignment="1">
      <alignment vertical="center"/>
    </xf>
    <xf numFmtId="9" fontId="8" fillId="5" borderId="2" xfId="1" applyNumberFormat="1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3" fontId="10" fillId="0" borderId="2" xfId="0" applyNumberFormat="1" applyFont="1" applyBorder="1" applyAlignment="1">
      <alignment vertical="center"/>
    </xf>
    <xf numFmtId="3" fontId="10" fillId="0" borderId="2" xfId="0" applyNumberFormat="1" applyFont="1" applyFill="1" applyBorder="1" applyAlignment="1">
      <alignment vertical="center"/>
    </xf>
    <xf numFmtId="9" fontId="10" fillId="0" borderId="2" xfId="1" applyNumberFormat="1" applyFont="1" applyFill="1" applyBorder="1" applyAlignment="1">
      <alignment vertical="center"/>
    </xf>
    <xf numFmtId="164" fontId="10" fillId="6" borderId="2" xfId="1" applyNumberFormat="1" applyFont="1" applyFill="1" applyBorder="1" applyAlignment="1">
      <alignment horizontal="center" vertical="center"/>
    </xf>
    <xf numFmtId="164" fontId="10" fillId="0" borderId="2" xfId="1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 wrapText="1"/>
    </xf>
    <xf numFmtId="3" fontId="11" fillId="4" borderId="2" xfId="0" applyNumberFormat="1" applyFont="1" applyFill="1" applyBorder="1" applyAlignment="1">
      <alignment vertical="center"/>
    </xf>
    <xf numFmtId="3" fontId="11" fillId="5" borderId="2" xfId="0" applyNumberFormat="1" applyFont="1" applyFill="1" applyBorder="1" applyAlignment="1">
      <alignment vertical="center"/>
    </xf>
    <xf numFmtId="9" fontId="11" fillId="5" borderId="2" xfId="1" applyNumberFormat="1" applyFont="1" applyFill="1" applyBorder="1" applyAlignment="1">
      <alignment vertical="center"/>
    </xf>
    <xf numFmtId="164" fontId="11" fillId="5" borderId="2" xfId="1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2" applyFill="1"/>
    <xf numFmtId="0" fontId="13" fillId="0" borderId="0" xfId="2" applyFont="1" applyFill="1"/>
    <xf numFmtId="3" fontId="23" fillId="0" borderId="2" xfId="2" applyNumberFormat="1" applyFont="1" applyFill="1" applyBorder="1" applyAlignment="1">
      <alignment horizontal="right" vertical="center" wrapText="1"/>
    </xf>
    <xf numFmtId="165" fontId="23" fillId="0" borderId="2" xfId="2" applyNumberFormat="1" applyFont="1" applyFill="1" applyBorder="1" applyAlignment="1">
      <alignment horizontal="right" vertical="center" wrapText="1"/>
    </xf>
    <xf numFmtId="165" fontId="24" fillId="0" borderId="2" xfId="2" applyNumberFormat="1" applyFont="1" applyFill="1" applyBorder="1" applyAlignment="1">
      <alignment horizontal="right" vertical="center" wrapText="1"/>
    </xf>
    <xf numFmtId="166" fontId="23" fillId="0" borderId="2" xfId="2" applyNumberFormat="1" applyFont="1" applyFill="1" applyBorder="1" applyAlignment="1">
      <alignment horizontal="right" vertical="center" wrapText="1"/>
    </xf>
    <xf numFmtId="3" fontId="9" fillId="7" borderId="2" xfId="0" applyNumberFormat="1" applyFont="1" applyFill="1" applyBorder="1" applyAlignment="1">
      <alignment vertical="center"/>
    </xf>
    <xf numFmtId="9" fontId="8" fillId="8" borderId="2" xfId="1" applyNumberFormat="1" applyFont="1" applyFill="1" applyBorder="1" applyAlignment="1">
      <alignment vertical="center"/>
    </xf>
    <xf numFmtId="3" fontId="8" fillId="8" borderId="2" xfId="0" applyNumberFormat="1" applyFont="1" applyFill="1" applyBorder="1" applyAlignment="1">
      <alignment vertical="center"/>
    </xf>
    <xf numFmtId="0" fontId="8" fillId="8" borderId="0" xfId="0" applyFont="1" applyFill="1" applyAlignment="1">
      <alignment vertical="center"/>
    </xf>
    <xf numFmtId="9" fontId="7" fillId="5" borderId="2" xfId="1" applyNumberFormat="1" applyFont="1" applyFill="1" applyBorder="1" applyAlignment="1">
      <alignment vertical="center"/>
    </xf>
    <xf numFmtId="9" fontId="7" fillId="9" borderId="2" xfId="1" applyNumberFormat="1" applyFont="1" applyFill="1" applyBorder="1" applyAlignment="1">
      <alignment vertical="center"/>
    </xf>
    <xf numFmtId="9" fontId="7" fillId="10" borderId="2" xfId="1" applyNumberFormat="1" applyFont="1" applyFill="1" applyBorder="1" applyAlignment="1">
      <alignment vertical="center"/>
    </xf>
    <xf numFmtId="9" fontId="7" fillId="11" borderId="2" xfId="1" applyNumberFormat="1" applyFont="1" applyFill="1" applyBorder="1" applyAlignment="1">
      <alignment vertical="center"/>
    </xf>
    <xf numFmtId="9" fontId="7" fillId="12" borderId="2" xfId="1" applyNumberFormat="1" applyFont="1" applyFill="1" applyBorder="1" applyAlignment="1">
      <alignment vertical="center"/>
    </xf>
    <xf numFmtId="9" fontId="7" fillId="13" borderId="2" xfId="1" applyNumberFormat="1" applyFont="1" applyFill="1" applyBorder="1" applyAlignment="1">
      <alignment vertical="center"/>
    </xf>
    <xf numFmtId="0" fontId="12" fillId="7" borderId="2" xfId="0" applyFont="1" applyFill="1" applyBorder="1" applyAlignment="1">
      <alignment vertical="center"/>
    </xf>
    <xf numFmtId="9" fontId="7" fillId="3" borderId="2" xfId="1" applyNumberFormat="1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0" borderId="2" xfId="0" applyBorder="1"/>
    <xf numFmtId="3" fontId="0" fillId="0" borderId="2" xfId="0" applyNumberFormat="1" applyBorder="1"/>
    <xf numFmtId="0" fontId="7" fillId="0" borderId="2" xfId="0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3" fontId="8" fillId="4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3" fontId="28" fillId="0" borderId="0" xfId="0" applyNumberFormat="1" applyFont="1" applyFill="1" applyAlignment="1">
      <alignment vertical="center"/>
    </xf>
    <xf numFmtId="0" fontId="9" fillId="14" borderId="2" xfId="0" applyFont="1" applyFill="1" applyBorder="1" applyAlignment="1">
      <alignment vertical="center"/>
    </xf>
    <xf numFmtId="3" fontId="9" fillId="14" borderId="2" xfId="0" applyNumberFormat="1" applyFont="1" applyFill="1" applyBorder="1" applyAlignment="1">
      <alignment vertical="center"/>
    </xf>
    <xf numFmtId="3" fontId="8" fillId="9" borderId="2" xfId="0" applyNumberFormat="1" applyFont="1" applyFill="1" applyBorder="1" applyAlignment="1">
      <alignment vertical="center"/>
    </xf>
    <xf numFmtId="9" fontId="8" fillId="9" borderId="2" xfId="1" applyNumberFormat="1" applyFont="1" applyFill="1" applyBorder="1" applyAlignment="1">
      <alignment vertical="center"/>
    </xf>
    <xf numFmtId="0" fontId="8" fillId="9" borderId="0" xfId="0" applyFont="1" applyFill="1" applyAlignment="1">
      <alignment vertical="center"/>
    </xf>
    <xf numFmtId="165" fontId="20" fillId="10" borderId="2" xfId="2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wrapText="1"/>
    </xf>
    <xf numFmtId="0" fontId="10" fillId="0" borderId="2" xfId="0" applyFont="1" applyBorder="1"/>
    <xf numFmtId="0" fontId="10" fillId="3" borderId="2" xfId="0" applyFont="1" applyFill="1" applyBorder="1"/>
    <xf numFmtId="0" fontId="32" fillId="0" borderId="0" xfId="2" applyFont="1" applyFill="1"/>
    <xf numFmtId="168" fontId="34" fillId="0" borderId="0" xfId="2" applyNumberFormat="1" applyFont="1" applyFill="1"/>
    <xf numFmtId="0" fontId="18" fillId="0" borderId="2" xfId="2" applyFont="1" applyBorder="1" applyAlignment="1">
      <alignment horizontal="center" vertical="center" wrapText="1"/>
    </xf>
    <xf numFmtId="169" fontId="23" fillId="0" borderId="2" xfId="2" applyNumberFormat="1" applyFont="1" applyFill="1" applyBorder="1" applyAlignment="1">
      <alignment horizontal="right" vertical="center" wrapText="1"/>
    </xf>
    <xf numFmtId="0" fontId="10" fillId="0" borderId="0" xfId="2" applyFont="1" applyFill="1"/>
    <xf numFmtId="0" fontId="14" fillId="10" borderId="2" xfId="2" applyFont="1" applyFill="1" applyBorder="1" applyAlignment="1">
      <alignment vertical="center" wrapText="1"/>
    </xf>
    <xf numFmtId="3" fontId="20" fillId="10" borderId="2" xfId="2" applyNumberFormat="1" applyFont="1" applyFill="1" applyBorder="1" applyAlignment="1">
      <alignment horizontal="right" vertical="center" wrapText="1"/>
    </xf>
    <xf numFmtId="0" fontId="11" fillId="10" borderId="0" xfId="2" applyFont="1" applyFill="1"/>
    <xf numFmtId="0" fontId="23" fillId="0" borderId="2" xfId="2" applyFont="1" applyFill="1" applyBorder="1" applyAlignment="1">
      <alignment vertical="center" wrapText="1"/>
    </xf>
    <xf numFmtId="3" fontId="35" fillId="0" borderId="2" xfId="0" applyNumberFormat="1" applyFont="1" applyBorder="1" applyAlignment="1">
      <alignment vertical="center"/>
    </xf>
    <xf numFmtId="3" fontId="0" fillId="0" borderId="0" xfId="0" applyNumberFormat="1"/>
    <xf numFmtId="3" fontId="36" fillId="4" borderId="2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3" fontId="8" fillId="0" borderId="0" xfId="0" applyNumberFormat="1" applyFont="1" applyFill="1" applyAlignment="1">
      <alignment vertical="center"/>
    </xf>
    <xf numFmtId="0" fontId="0" fillId="0" borderId="2" xfId="0" applyFill="1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9" fontId="7" fillId="15" borderId="2" xfId="1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0" fillId="16" borderId="0" xfId="0" applyFill="1"/>
    <xf numFmtId="0" fontId="12" fillId="16" borderId="0" xfId="0" applyFont="1" applyFill="1"/>
    <xf numFmtId="9" fontId="12" fillId="16" borderId="0" xfId="1" applyFont="1" applyFill="1"/>
    <xf numFmtId="9" fontId="0" fillId="16" borderId="0" xfId="1" applyFont="1" applyFill="1"/>
    <xf numFmtId="164" fontId="0" fillId="16" borderId="0" xfId="1" applyNumberFormat="1" applyFont="1" applyFill="1"/>
    <xf numFmtId="165" fontId="13" fillId="0" borderId="0" xfId="6" applyNumberFormat="1" applyFill="1"/>
    <xf numFmtId="0" fontId="13" fillId="0" borderId="0" xfId="6" applyFill="1"/>
    <xf numFmtId="0" fontId="38" fillId="0" borderId="0" xfId="6" applyFont="1" applyFill="1"/>
    <xf numFmtId="0" fontId="15" fillId="0" borderId="9" xfId="6" applyFont="1" applyFill="1" applyBorder="1" applyAlignment="1">
      <alignment horizontal="center" vertical="center" wrapText="1"/>
    </xf>
    <xf numFmtId="0" fontId="15" fillId="0" borderId="2" xfId="6" applyFont="1" applyFill="1" applyBorder="1" applyAlignment="1">
      <alignment horizontal="center" vertical="center" wrapText="1"/>
    </xf>
    <xf numFmtId="0" fontId="40" fillId="0" borderId="2" xfId="6" applyFont="1" applyBorder="1" applyAlignment="1">
      <alignment horizontal="center" vertical="center" wrapText="1"/>
    </xf>
    <xf numFmtId="165" fontId="40" fillId="0" borderId="11" xfId="6" applyNumberFormat="1" applyFont="1" applyBorder="1" applyAlignment="1">
      <alignment horizontal="center" vertical="center" wrapText="1"/>
    </xf>
    <xf numFmtId="165" fontId="40" fillId="0" borderId="2" xfId="6" applyNumberFormat="1" applyFont="1" applyBorder="1" applyAlignment="1">
      <alignment horizontal="center" vertical="center" wrapText="1"/>
    </xf>
    <xf numFmtId="0" fontId="37" fillId="0" borderId="2" xfId="6" applyFont="1" applyFill="1" applyBorder="1" applyAlignment="1">
      <alignment horizontal="center" vertical="center" wrapText="1"/>
    </xf>
    <xf numFmtId="0" fontId="37" fillId="0" borderId="9" xfId="6" applyFont="1" applyFill="1" applyBorder="1" applyAlignment="1">
      <alignment horizontal="center" vertical="center" wrapText="1"/>
    </xf>
    <xf numFmtId="0" fontId="37" fillId="0" borderId="2" xfId="6" applyFont="1" applyBorder="1" applyAlignment="1">
      <alignment horizontal="center" vertical="center" wrapText="1"/>
    </xf>
    <xf numFmtId="165" fontId="33" fillId="0" borderId="12" xfId="6" applyNumberFormat="1" applyFont="1" applyBorder="1" applyAlignment="1">
      <alignment horizontal="center" vertical="center" wrapText="1"/>
    </xf>
    <xf numFmtId="165" fontId="33" fillId="0" borderId="1" xfId="6" applyNumberFormat="1" applyFont="1" applyBorder="1" applyAlignment="1">
      <alignment horizontal="center" vertical="center" wrapText="1"/>
    </xf>
    <xf numFmtId="165" fontId="15" fillId="0" borderId="13" xfId="6" applyNumberFormat="1" applyFont="1" applyBorder="1" applyAlignment="1">
      <alignment horizontal="center" vertical="center" wrapText="1"/>
    </xf>
    <xf numFmtId="165" fontId="15" fillId="0" borderId="1" xfId="6" applyNumberFormat="1" applyFont="1" applyBorder="1" applyAlignment="1">
      <alignment horizontal="center" vertical="center" wrapText="1"/>
    </xf>
    <xf numFmtId="0" fontId="42" fillId="0" borderId="0" xfId="6" applyFont="1" applyFill="1"/>
    <xf numFmtId="0" fontId="43" fillId="10" borderId="2" xfId="6" applyFont="1" applyFill="1" applyBorder="1" applyAlignment="1">
      <alignment horizontal="left" vertical="center" wrapText="1"/>
    </xf>
    <xf numFmtId="3" fontId="43" fillId="10" borderId="2" xfId="6" applyNumberFormat="1" applyFont="1" applyFill="1" applyBorder="1" applyAlignment="1">
      <alignment horizontal="center" vertical="center" wrapText="1"/>
    </xf>
    <xf numFmtId="165" fontId="43" fillId="10" borderId="2" xfId="6" applyNumberFormat="1" applyFont="1" applyFill="1" applyBorder="1" applyAlignment="1">
      <alignment horizontal="right" vertical="center" wrapText="1"/>
    </xf>
    <xf numFmtId="165" fontId="44" fillId="10" borderId="2" xfId="6" applyNumberFormat="1" applyFont="1" applyFill="1" applyBorder="1" applyAlignment="1">
      <alignment horizontal="right" vertical="center" wrapText="1"/>
    </xf>
    <xf numFmtId="0" fontId="43" fillId="10" borderId="2" xfId="6" applyFont="1" applyFill="1" applyBorder="1" applyAlignment="1">
      <alignment horizontal="center" vertical="center" wrapText="1"/>
    </xf>
    <xf numFmtId="165" fontId="43" fillId="10" borderId="9" xfId="6" applyNumberFormat="1" applyFont="1" applyFill="1" applyBorder="1" applyAlignment="1">
      <alignment horizontal="right" vertical="center" wrapText="1"/>
    </xf>
    <xf numFmtId="164" fontId="45" fillId="10" borderId="2" xfId="7" applyNumberFormat="1" applyFont="1" applyFill="1" applyBorder="1" applyAlignment="1">
      <alignment horizontal="center" vertical="center"/>
    </xf>
    <xf numFmtId="165" fontId="23" fillId="10" borderId="14" xfId="6" applyNumberFormat="1" applyFont="1" applyFill="1" applyBorder="1" applyAlignment="1">
      <alignment horizontal="right" vertical="center"/>
    </xf>
    <xf numFmtId="165" fontId="23" fillId="10" borderId="15" xfId="6" applyNumberFormat="1" applyFont="1" applyFill="1" applyBorder="1" applyAlignment="1">
      <alignment horizontal="right" vertical="center"/>
    </xf>
    <xf numFmtId="165" fontId="23" fillId="10" borderId="16" xfId="6" applyNumberFormat="1" applyFont="1" applyFill="1" applyBorder="1" applyAlignment="1">
      <alignment horizontal="right" vertical="center"/>
    </xf>
    <xf numFmtId="0" fontId="22" fillId="10" borderId="0" xfId="6" applyFont="1" applyFill="1"/>
    <xf numFmtId="0" fontId="43" fillId="8" borderId="2" xfId="6" applyFont="1" applyFill="1" applyBorder="1" applyAlignment="1">
      <alignment horizontal="left" vertical="center" wrapText="1"/>
    </xf>
    <xf numFmtId="3" fontId="43" fillId="8" borderId="2" xfId="6" applyNumberFormat="1" applyFont="1" applyFill="1" applyBorder="1" applyAlignment="1">
      <alignment horizontal="right" vertical="center" wrapText="1"/>
    </xf>
    <xf numFmtId="165" fontId="43" fillId="8" borderId="2" xfId="6" applyNumberFormat="1" applyFont="1" applyFill="1" applyBorder="1" applyAlignment="1">
      <alignment horizontal="right" vertical="center" wrapText="1"/>
    </xf>
    <xf numFmtId="166" fontId="43" fillId="8" borderId="2" xfId="6" applyNumberFormat="1" applyFont="1" applyFill="1" applyBorder="1" applyAlignment="1">
      <alignment horizontal="right" vertical="center" wrapText="1"/>
    </xf>
    <xf numFmtId="165" fontId="43" fillId="8" borderId="9" xfId="6" applyNumberFormat="1" applyFont="1" applyFill="1" applyBorder="1" applyAlignment="1">
      <alignment horizontal="right" vertical="center" wrapText="1"/>
    </xf>
    <xf numFmtId="164" fontId="45" fillId="8" borderId="2" xfId="7" applyNumberFormat="1" applyFont="1" applyFill="1" applyBorder="1" applyAlignment="1">
      <alignment horizontal="right" vertical="center"/>
    </xf>
    <xf numFmtId="165" fontId="20" fillId="8" borderId="11" xfId="6" applyNumberFormat="1" applyFont="1" applyFill="1" applyBorder="1"/>
    <xf numFmtId="165" fontId="20" fillId="8" borderId="2" xfId="6" applyNumberFormat="1" applyFont="1" applyFill="1" applyBorder="1"/>
    <xf numFmtId="0" fontId="22" fillId="8" borderId="0" xfId="6" applyFont="1" applyFill="1"/>
    <xf numFmtId="0" fontId="37" fillId="0" borderId="2" xfId="6" applyFont="1" applyFill="1" applyBorder="1" applyAlignment="1">
      <alignment horizontal="left" vertical="center" wrapText="1"/>
    </xf>
    <xf numFmtId="3" fontId="37" fillId="0" borderId="2" xfId="6" applyNumberFormat="1" applyFont="1" applyFill="1" applyBorder="1" applyAlignment="1">
      <alignment horizontal="right" vertical="center" wrapText="1"/>
    </xf>
    <xf numFmtId="165" fontId="37" fillId="0" borderId="2" xfId="6" applyNumberFormat="1" applyFont="1" applyFill="1" applyBorder="1" applyAlignment="1">
      <alignment horizontal="right" vertical="center" wrapText="1"/>
    </xf>
    <xf numFmtId="165" fontId="46" fillId="0" borderId="2" xfId="6" applyNumberFormat="1" applyFont="1" applyFill="1" applyBorder="1" applyAlignment="1">
      <alignment horizontal="right" vertical="center" wrapText="1"/>
    </xf>
    <xf numFmtId="3" fontId="37" fillId="0" borderId="2" xfId="4" applyNumberFormat="1" applyFont="1" applyFill="1" applyBorder="1" applyAlignment="1">
      <alignment horizontal="right" vertical="center" wrapText="1"/>
    </xf>
    <xf numFmtId="165" fontId="37" fillId="0" borderId="9" xfId="6" applyNumberFormat="1" applyFont="1" applyFill="1" applyBorder="1" applyAlignment="1">
      <alignment horizontal="right" vertical="center" wrapText="1"/>
    </xf>
    <xf numFmtId="164" fontId="45" fillId="0" borderId="2" xfId="7" applyNumberFormat="1" applyFont="1" applyBorder="1" applyAlignment="1">
      <alignment horizontal="right" vertical="center"/>
    </xf>
    <xf numFmtId="165" fontId="27" fillId="0" borderId="11" xfId="6" applyNumberFormat="1" applyFont="1" applyFill="1" applyBorder="1"/>
    <xf numFmtId="165" fontId="27" fillId="0" borderId="2" xfId="6" applyNumberFormat="1" applyFont="1" applyFill="1" applyBorder="1"/>
    <xf numFmtId="0" fontId="26" fillId="0" borderId="0" xfId="6" applyFont="1" applyFill="1"/>
    <xf numFmtId="0" fontId="47" fillId="0" borderId="2" xfId="6" applyFont="1" applyFill="1" applyBorder="1" applyAlignment="1">
      <alignment horizontal="left" vertical="center" wrapText="1" indent="3"/>
    </xf>
    <xf numFmtId="3" fontId="47" fillId="0" borderId="2" xfId="6" applyNumberFormat="1" applyFont="1" applyFill="1" applyBorder="1" applyAlignment="1">
      <alignment horizontal="right" vertical="center" wrapText="1"/>
    </xf>
    <xf numFmtId="165" fontId="47" fillId="0" borderId="2" xfId="6" applyNumberFormat="1" applyFont="1" applyFill="1" applyBorder="1" applyAlignment="1">
      <alignment horizontal="right" vertical="center" wrapText="1"/>
    </xf>
    <xf numFmtId="165" fontId="48" fillId="0" borderId="2" xfId="6" applyNumberFormat="1" applyFont="1" applyFill="1" applyBorder="1" applyAlignment="1">
      <alignment horizontal="right" vertical="center" wrapText="1"/>
    </xf>
    <xf numFmtId="3" fontId="47" fillId="0" borderId="2" xfId="4" applyNumberFormat="1" applyFont="1" applyFill="1" applyBorder="1" applyAlignment="1">
      <alignment horizontal="right" vertical="center" wrapText="1"/>
    </xf>
    <xf numFmtId="165" fontId="47" fillId="0" borderId="9" xfId="6" applyNumberFormat="1" applyFont="1" applyFill="1" applyBorder="1" applyAlignment="1">
      <alignment horizontal="right" vertical="center" wrapText="1"/>
    </xf>
    <xf numFmtId="165" fontId="23" fillId="0" borderId="11" xfId="6" applyNumberFormat="1" applyFont="1" applyFill="1" applyBorder="1"/>
    <xf numFmtId="165" fontId="23" fillId="0" borderId="2" xfId="6" applyNumberFormat="1" applyFont="1" applyFill="1" applyBorder="1"/>
    <xf numFmtId="165" fontId="20" fillId="0" borderId="11" xfId="6" applyNumberFormat="1" applyFont="1" applyFill="1" applyBorder="1"/>
    <xf numFmtId="165" fontId="20" fillId="0" borderId="2" xfId="6" applyNumberFormat="1" applyFont="1" applyFill="1" applyBorder="1"/>
    <xf numFmtId="0" fontId="22" fillId="0" borderId="0" xfId="6" applyFont="1" applyFill="1"/>
    <xf numFmtId="165" fontId="23" fillId="8" borderId="11" xfId="6" applyNumberFormat="1" applyFont="1" applyFill="1" applyBorder="1"/>
    <xf numFmtId="165" fontId="23" fillId="8" borderId="2" xfId="6" applyNumberFormat="1" applyFont="1" applyFill="1" applyBorder="1"/>
    <xf numFmtId="0" fontId="13" fillId="8" borderId="0" xfId="6" applyFill="1"/>
    <xf numFmtId="165" fontId="49" fillId="8" borderId="2" xfId="6" applyNumberFormat="1" applyFont="1" applyFill="1" applyBorder="1" applyAlignment="1">
      <alignment horizontal="right" vertical="center" wrapText="1"/>
    </xf>
    <xf numFmtId="165" fontId="44" fillId="8" borderId="2" xfId="6" applyNumberFormat="1" applyFont="1" applyFill="1" applyBorder="1" applyAlignment="1">
      <alignment horizontal="right" vertical="center" wrapText="1"/>
    </xf>
    <xf numFmtId="165" fontId="50" fillId="0" borderId="2" xfId="6" applyNumberFormat="1" applyFont="1" applyFill="1" applyBorder="1" applyAlignment="1">
      <alignment horizontal="right" vertical="center" wrapText="1"/>
    </xf>
    <xf numFmtId="166" fontId="37" fillId="0" borderId="2" xfId="6" applyNumberFormat="1" applyFont="1" applyFill="1" applyBorder="1" applyAlignment="1">
      <alignment horizontal="right" vertical="center" wrapText="1"/>
    </xf>
    <xf numFmtId="164" fontId="45" fillId="0" borderId="2" xfId="7" applyNumberFormat="1" applyFont="1" applyFill="1" applyBorder="1" applyAlignment="1">
      <alignment horizontal="right" vertical="center"/>
    </xf>
    <xf numFmtId="0" fontId="37" fillId="0" borderId="2" xfId="6" applyFont="1" applyFill="1" applyBorder="1" applyAlignment="1">
      <alignment horizontal="left" vertical="top" wrapText="1"/>
    </xf>
    <xf numFmtId="0" fontId="37" fillId="0" borderId="2" xfId="6" applyFont="1" applyFill="1" applyBorder="1" applyAlignment="1">
      <alignment vertical="center" wrapText="1"/>
    </xf>
    <xf numFmtId="0" fontId="43" fillId="8" borderId="2" xfId="6" applyFont="1" applyFill="1" applyBorder="1" applyAlignment="1">
      <alignment vertical="center" wrapText="1"/>
    </xf>
    <xf numFmtId="165" fontId="27" fillId="8" borderId="11" xfId="6" applyNumberFormat="1" applyFont="1" applyFill="1" applyBorder="1"/>
    <xf numFmtId="165" fontId="27" fillId="8" borderId="2" xfId="6" applyNumberFormat="1" applyFont="1" applyFill="1" applyBorder="1"/>
    <xf numFmtId="0" fontId="26" fillId="8" borderId="0" xfId="6" applyFont="1" applyFill="1"/>
    <xf numFmtId="166" fontId="47" fillId="0" borderId="2" xfId="6" applyNumberFormat="1" applyFont="1" applyFill="1" applyBorder="1" applyAlignment="1">
      <alignment horizontal="right" vertical="center" wrapText="1"/>
    </xf>
    <xf numFmtId="3" fontId="37" fillId="8" borderId="2" xfId="6" applyNumberFormat="1" applyFont="1" applyFill="1" applyBorder="1" applyAlignment="1">
      <alignment horizontal="right" vertical="center"/>
    </xf>
    <xf numFmtId="165" fontId="37" fillId="8" borderId="2" xfId="6" applyNumberFormat="1" applyFont="1" applyFill="1" applyBorder="1" applyAlignment="1">
      <alignment horizontal="right" vertical="center"/>
    </xf>
    <xf numFmtId="165" fontId="37" fillId="8" borderId="9" xfId="6" applyNumberFormat="1" applyFont="1" applyFill="1" applyBorder="1" applyAlignment="1">
      <alignment horizontal="right" vertical="center"/>
    </xf>
    <xf numFmtId="3" fontId="37" fillId="0" borderId="2" xfId="6" applyNumberFormat="1" applyFont="1" applyFill="1" applyBorder="1" applyAlignment="1">
      <alignment horizontal="right" vertical="center"/>
    </xf>
    <xf numFmtId="165" fontId="37" fillId="0" borderId="2" xfId="6" applyNumberFormat="1" applyFont="1" applyFill="1" applyBorder="1" applyAlignment="1">
      <alignment horizontal="right" vertical="center"/>
    </xf>
    <xf numFmtId="165" fontId="37" fillId="0" borderId="9" xfId="6" applyNumberFormat="1" applyFont="1" applyFill="1" applyBorder="1" applyAlignment="1">
      <alignment horizontal="right" vertical="center"/>
    </xf>
    <xf numFmtId="0" fontId="51" fillId="0" borderId="2" xfId="6" applyFont="1" applyFill="1" applyBorder="1" applyAlignment="1">
      <alignment horizontal="left" vertical="top" wrapText="1"/>
    </xf>
    <xf numFmtId="0" fontId="6" fillId="0" borderId="0" xfId="8" applyFont="1" applyFill="1" applyAlignment="1">
      <alignment vertical="center"/>
    </xf>
    <xf numFmtId="3" fontId="7" fillId="0" borderId="0" xfId="8" applyNumberFormat="1" applyFont="1" applyFill="1" applyAlignment="1">
      <alignment vertical="center"/>
    </xf>
    <xf numFmtId="0" fontId="7" fillId="0" borderId="0" xfId="8" applyFont="1" applyFill="1" applyAlignment="1">
      <alignment vertical="center"/>
    </xf>
    <xf numFmtId="9" fontId="7" fillId="0" borderId="2" xfId="8" applyNumberFormat="1" applyFont="1" applyFill="1" applyBorder="1" applyAlignment="1">
      <alignment horizontal="center" vertical="center"/>
    </xf>
    <xf numFmtId="3" fontId="7" fillId="0" borderId="2" xfId="8" applyNumberFormat="1" applyFont="1" applyFill="1" applyBorder="1" applyAlignment="1">
      <alignment horizontal="center" vertical="center"/>
    </xf>
    <xf numFmtId="0" fontId="52" fillId="0" borderId="2" xfId="8" applyFill="1" applyBorder="1" applyAlignment="1">
      <alignment vertical="center"/>
    </xf>
    <xf numFmtId="3" fontId="52" fillId="0" borderId="2" xfId="8" applyNumberFormat="1" applyFill="1" applyBorder="1" applyAlignment="1">
      <alignment vertical="center"/>
    </xf>
    <xf numFmtId="3" fontId="52" fillId="0" borderId="2" xfId="8" applyNumberFormat="1" applyFont="1" applyFill="1" applyBorder="1" applyAlignment="1">
      <alignment vertical="center"/>
    </xf>
    <xf numFmtId="3" fontId="7" fillId="0" borderId="2" xfId="8" applyNumberFormat="1" applyFont="1" applyFill="1" applyBorder="1" applyAlignment="1">
      <alignment vertical="center"/>
    </xf>
    <xf numFmtId="9" fontId="7" fillId="0" borderId="2" xfId="9" applyNumberFormat="1" applyFont="1" applyFill="1" applyBorder="1" applyAlignment="1">
      <alignment vertical="center"/>
    </xf>
    <xf numFmtId="0" fontId="8" fillId="0" borderId="0" xfId="8" applyFont="1" applyFill="1" applyAlignment="1">
      <alignment vertical="center"/>
    </xf>
    <xf numFmtId="0" fontId="53" fillId="17" borderId="2" xfId="8" applyFont="1" applyFill="1" applyBorder="1" applyAlignment="1">
      <alignment vertical="center"/>
    </xf>
    <xf numFmtId="3" fontId="53" fillId="17" borderId="2" xfId="8" applyNumberFormat="1" applyFont="1" applyFill="1" applyBorder="1" applyAlignment="1">
      <alignment vertical="center"/>
    </xf>
    <xf numFmtId="3" fontId="8" fillId="18" borderId="2" xfId="8" applyNumberFormat="1" applyFont="1" applyFill="1" applyBorder="1" applyAlignment="1">
      <alignment vertical="center"/>
    </xf>
    <xf numFmtId="9" fontId="8" fillId="18" borderId="2" xfId="9" applyNumberFormat="1" applyFont="1" applyFill="1" applyBorder="1" applyAlignment="1">
      <alignment vertical="center"/>
    </xf>
    <xf numFmtId="0" fontId="8" fillId="18" borderId="0" xfId="8" applyFont="1" applyFill="1" applyAlignment="1">
      <alignment vertical="center"/>
    </xf>
    <xf numFmtId="0" fontId="7" fillId="0" borderId="2" xfId="8" applyFont="1" applyFill="1" applyBorder="1" applyAlignment="1">
      <alignment vertical="center"/>
    </xf>
    <xf numFmtId="0" fontId="8" fillId="17" borderId="2" xfId="8" applyFont="1" applyFill="1" applyBorder="1" applyAlignment="1">
      <alignment vertical="center"/>
    </xf>
    <xf numFmtId="3" fontId="8" fillId="17" borderId="2" xfId="8" applyNumberFormat="1" applyFont="1" applyFill="1" applyBorder="1" applyAlignment="1">
      <alignment vertical="center"/>
    </xf>
    <xf numFmtId="0" fontId="52" fillId="0" borderId="2" xfId="8" applyFill="1" applyBorder="1"/>
    <xf numFmtId="3" fontId="52" fillId="0" borderId="2" xfId="8" applyNumberFormat="1" applyFill="1" applyBorder="1"/>
    <xf numFmtId="9" fontId="21" fillId="0" borderId="2" xfId="10" applyNumberFormat="1" applyFont="1" applyBorder="1" applyAlignment="1">
      <alignment horizontal="right" vertical="center"/>
    </xf>
    <xf numFmtId="166" fontId="20" fillId="10" borderId="2" xfId="2" applyNumberFormat="1" applyFont="1" applyFill="1" applyBorder="1" applyAlignment="1">
      <alignment horizontal="right" vertical="center" wrapText="1"/>
    </xf>
    <xf numFmtId="9" fontId="7" fillId="10" borderId="2" xfId="9" applyNumberFormat="1" applyFont="1" applyFill="1" applyBorder="1" applyAlignment="1">
      <alignment vertical="center"/>
    </xf>
    <xf numFmtId="9" fontId="7" fillId="11" borderId="2" xfId="9" applyNumberFormat="1" applyFont="1" applyFill="1" applyBorder="1" applyAlignment="1">
      <alignment vertical="center"/>
    </xf>
    <xf numFmtId="0" fontId="52" fillId="3" borderId="2" xfId="8" applyFill="1" applyBorder="1" applyAlignment="1">
      <alignment vertical="center"/>
    </xf>
    <xf numFmtId="9" fontId="7" fillId="3" borderId="2" xfId="9" applyNumberFormat="1" applyFont="1" applyFill="1" applyBorder="1" applyAlignment="1">
      <alignment vertical="center"/>
    </xf>
    <xf numFmtId="0" fontId="7" fillId="3" borderId="2" xfId="8" applyFont="1" applyFill="1" applyBorder="1" applyAlignment="1">
      <alignment vertical="center"/>
    </xf>
    <xf numFmtId="9" fontId="7" fillId="12" borderId="2" xfId="9" applyNumberFormat="1" applyFont="1" applyFill="1" applyBorder="1" applyAlignment="1">
      <alignment vertical="center"/>
    </xf>
    <xf numFmtId="9" fontId="7" fillId="8" borderId="2" xfId="9" applyNumberFormat="1" applyFont="1" applyFill="1" applyBorder="1" applyAlignment="1">
      <alignment vertical="center"/>
    </xf>
    <xf numFmtId="0" fontId="52" fillId="3" borderId="2" xfId="8" applyFill="1" applyBorder="1"/>
    <xf numFmtId="0" fontId="54" fillId="19" borderId="0" xfId="0" applyFont="1" applyFill="1" applyBorder="1" applyAlignment="1">
      <alignment horizontal="center" vertical="center" wrapText="1"/>
    </xf>
    <xf numFmtId="0" fontId="55" fillId="11" borderId="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65" fontId="21" fillId="0" borderId="11" xfId="6" applyNumberFormat="1" applyFont="1" applyBorder="1" applyAlignment="1">
      <alignment horizontal="center" vertical="center" wrapText="1"/>
    </xf>
    <xf numFmtId="165" fontId="21" fillId="0" borderId="2" xfId="6" applyNumberFormat="1" applyFont="1" applyBorder="1" applyAlignment="1">
      <alignment horizontal="center" vertical="center" wrapText="1"/>
    </xf>
    <xf numFmtId="0" fontId="15" fillId="0" borderId="2" xfId="6" applyFont="1" applyFill="1" applyBorder="1" applyAlignment="1">
      <alignment horizontal="center" vertical="center" wrapText="1"/>
    </xf>
    <xf numFmtId="0" fontId="15" fillId="0" borderId="9" xfId="6" applyFont="1" applyFill="1" applyBorder="1" applyAlignment="1">
      <alignment horizontal="center" vertical="center" wrapText="1"/>
    </xf>
    <xf numFmtId="0" fontId="15" fillId="0" borderId="11" xfId="6" applyFont="1" applyFill="1" applyBorder="1" applyAlignment="1">
      <alignment horizontal="center" vertical="center" wrapText="1"/>
    </xf>
    <xf numFmtId="0" fontId="15" fillId="0" borderId="1" xfId="6" applyFont="1" applyFill="1" applyBorder="1" applyAlignment="1">
      <alignment horizontal="center" vertical="center" wrapText="1"/>
    </xf>
    <xf numFmtId="0" fontId="15" fillId="0" borderId="3" xfId="6" applyFont="1" applyFill="1" applyBorder="1" applyAlignment="1">
      <alignment horizontal="center" vertical="center" wrapText="1"/>
    </xf>
    <xf numFmtId="0" fontId="40" fillId="0" borderId="2" xfId="6" applyFont="1" applyBorder="1" applyAlignment="1">
      <alignment horizontal="center" vertical="center" wrapText="1"/>
    </xf>
    <xf numFmtId="165" fontId="41" fillId="0" borderId="10" xfId="6" applyNumberFormat="1" applyFont="1" applyBorder="1" applyAlignment="1">
      <alignment horizontal="center" vertical="center"/>
    </xf>
    <xf numFmtId="165" fontId="41" fillId="0" borderId="11" xfId="6" applyNumberFormat="1" applyFont="1" applyBorder="1" applyAlignment="1">
      <alignment horizontal="center" vertical="center"/>
    </xf>
    <xf numFmtId="165" fontId="41" fillId="0" borderId="9" xfId="6" applyNumberFormat="1" applyFont="1" applyBorder="1" applyAlignment="1">
      <alignment horizontal="center" vertical="center"/>
    </xf>
    <xf numFmtId="0" fontId="15" fillId="0" borderId="10" xfId="6" applyFont="1" applyFill="1" applyBorder="1" applyAlignment="1">
      <alignment horizontal="center" vertical="center" wrapText="1"/>
    </xf>
    <xf numFmtId="0" fontId="31" fillId="0" borderId="0" xfId="6" applyFont="1" applyFill="1" applyAlignment="1">
      <alignment horizontal="center" vertical="center" wrapText="1"/>
    </xf>
    <xf numFmtId="0" fontId="37" fillId="0" borderId="0" xfId="6" applyFont="1" applyFill="1" applyAlignment="1">
      <alignment horizontal="left" vertical="center" wrapText="1"/>
    </xf>
    <xf numFmtId="0" fontId="37" fillId="0" borderId="4" xfId="6" applyFont="1" applyFill="1" applyBorder="1" applyAlignment="1">
      <alignment horizontal="center" vertical="center" wrapText="1"/>
    </xf>
    <xf numFmtId="0" fontId="20" fillId="0" borderId="5" xfId="6" applyFont="1" applyBorder="1" applyAlignment="1">
      <alignment horizontal="center" vertical="center" wrapText="1"/>
    </xf>
    <xf numFmtId="0" fontId="20" fillId="0" borderId="6" xfId="6" applyFont="1" applyBorder="1" applyAlignment="1">
      <alignment horizontal="center" vertical="center" wrapText="1"/>
    </xf>
    <xf numFmtId="0" fontId="20" fillId="0" borderId="7" xfId="6" applyFont="1" applyBorder="1" applyAlignment="1">
      <alignment horizontal="center" vertical="center" wrapText="1"/>
    </xf>
    <xf numFmtId="0" fontId="20" fillId="0" borderId="8" xfId="6" applyFont="1" applyBorder="1" applyAlignment="1">
      <alignment horizontal="center" vertical="center" wrapText="1"/>
    </xf>
    <xf numFmtId="0" fontId="39" fillId="0" borderId="8" xfId="6" applyFont="1" applyBorder="1" applyAlignment="1">
      <alignment horizontal="center" vertical="center" wrapText="1"/>
    </xf>
    <xf numFmtId="0" fontId="39" fillId="0" borderId="6" xfId="6" applyFont="1" applyBorder="1" applyAlignment="1">
      <alignment horizontal="center" vertical="center" wrapText="1"/>
    </xf>
    <xf numFmtId="0" fontId="39" fillId="0" borderId="7" xfId="6" applyFont="1" applyBorder="1" applyAlignment="1">
      <alignment horizontal="center" vertical="center" wrapText="1"/>
    </xf>
    <xf numFmtId="3" fontId="7" fillId="0" borderId="2" xfId="8" applyNumberFormat="1" applyFont="1" applyFill="1" applyBorder="1" applyAlignment="1">
      <alignment horizontal="center" vertical="center" wrapText="1"/>
    </xf>
    <xf numFmtId="0" fontId="7" fillId="0" borderId="2" xfId="8" applyFont="1" applyFill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/>
    </xf>
    <xf numFmtId="0" fontId="7" fillId="0" borderId="3" xfId="8" applyFont="1" applyFill="1" applyBorder="1" applyAlignment="1">
      <alignment horizontal="center" vertical="center"/>
    </xf>
    <xf numFmtId="0" fontId="31" fillId="0" borderId="0" xfId="2" applyFont="1" applyFill="1" applyAlignment="1">
      <alignment horizontal="center" vertical="center" wrapText="1"/>
    </xf>
    <xf numFmtId="0" fontId="33" fillId="0" borderId="0" xfId="2" applyFont="1" applyFill="1" applyAlignment="1">
      <alignment horizontal="left" vertical="center" wrapText="1"/>
    </xf>
    <xf numFmtId="0" fontId="15" fillId="0" borderId="0" xfId="2" applyFont="1" applyFill="1" applyAlignment="1">
      <alignment horizontal="left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center" vertical="center" wrapText="1"/>
    </xf>
    <xf numFmtId="0" fontId="17" fillId="3" borderId="2" xfId="2" applyFont="1" applyFill="1" applyBorder="1" applyAlignment="1">
      <alignment horizontal="center" vertical="center" wrapText="1"/>
    </xf>
    <xf numFmtId="0" fontId="60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56" fillId="9" borderId="0" xfId="0" applyFont="1" applyFill="1" applyAlignment="1">
      <alignment horizontal="center" vertical="center" wrapText="1"/>
    </xf>
    <xf numFmtId="0" fontId="58" fillId="0" borderId="0" xfId="0" applyFont="1" applyFill="1" applyAlignment="1">
      <alignment horizontal="left" vertical="center" wrapText="1"/>
    </xf>
    <xf numFmtId="0" fontId="60" fillId="0" borderId="0" xfId="0" applyFont="1" applyFill="1" applyAlignment="1">
      <alignment horizontal="left" vertical="center" wrapText="1"/>
    </xf>
    <xf numFmtId="0" fontId="57" fillId="0" borderId="0" xfId="0" applyFont="1" applyFill="1" applyAlignment="1">
      <alignment horizontal="left" vertical="center" wrapText="1"/>
    </xf>
    <xf numFmtId="0" fontId="59" fillId="0" borderId="0" xfId="0" applyFont="1" applyFill="1" applyAlignment="1">
      <alignment horizontal="left" vertical="center" wrapText="1"/>
    </xf>
  </cellXfs>
  <cellStyles count="11">
    <cellStyle name="Обычный" xfId="0" builtinId="0"/>
    <cellStyle name="Обычный 2" xfId="2"/>
    <cellStyle name="Обычный 2 2" xfId="6"/>
    <cellStyle name="Обычный 3" xfId="8"/>
    <cellStyle name="Процентный" xfId="1" builtinId="5"/>
    <cellStyle name="Процентный 2" xfId="3"/>
    <cellStyle name="Процентный 2 2" xfId="7"/>
    <cellStyle name="Процентный 3" xfId="5"/>
    <cellStyle name="Процентный 3 2" xfId="10"/>
    <cellStyle name="Процентный 4" xfId="9"/>
    <cellStyle name="Финансовый 2" xfId="4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CCFF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ysClr val="windowText" lastClr="000000"/>
                </a:solidFill>
              </a:rPr>
              <a:t>Структура по сумме факта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1765047717659145"/>
          <c:w val="1"/>
          <c:h val="0.5951921147471245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670-43CA-8CA8-18A7CF09CA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670-43CA-8CA8-18A7CF09CADD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670-43CA-8CA8-18A7CF09CA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670-43CA-8CA8-18A7CF09CADD}"/>
              </c:ext>
            </c:extLst>
          </c:dPt>
          <c:dLbls>
            <c:dLbl>
              <c:idx val="3"/>
              <c:layout>
                <c:manualLayout>
                  <c:x val="2.0751863602694036E-2"/>
                  <c:y val="7.6311695794123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70-43CA-8CA8-18A7CF09CA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Свод!$Q$5:$Q$8</c:f>
              <c:strCache>
                <c:ptCount val="4"/>
                <c:pt idx="0">
                  <c:v>Амбулаторно-поликлиническая помощь</c:v>
                </c:pt>
                <c:pt idx="1">
                  <c:v>Дневные стационары</c:v>
                </c:pt>
                <c:pt idx="2">
                  <c:v>Стационарная медицинская помощь</c:v>
                </c:pt>
                <c:pt idx="3">
                  <c:v>Скорая медицинская помощь</c:v>
                </c:pt>
              </c:strCache>
            </c:strRef>
          </c:cat>
          <c:val>
            <c:numRef>
              <c:f>Свод!$R$5:$R$8</c:f>
              <c:numCache>
                <c:formatCode>0.0%</c:formatCode>
                <c:ptCount val="4"/>
                <c:pt idx="0">
                  <c:v>0.42849495892619227</c:v>
                </c:pt>
                <c:pt idx="1">
                  <c:v>9.07988077291801E-2</c:v>
                </c:pt>
                <c:pt idx="2">
                  <c:v>0.43125075063711099</c:v>
                </c:pt>
                <c:pt idx="3">
                  <c:v>6.1110591596159509E-2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70-43CA-8CA8-18A7CF09C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372703412073481E-2"/>
          <c:y val="0.71086325218522006"/>
          <c:w val="0.95258770778652668"/>
          <c:h val="0.28582404263687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ysClr val="windowText" lastClr="000000"/>
                </a:solidFill>
              </a:rPr>
              <a:t>Структура по сумме плана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1765047717659145"/>
          <c:w val="1"/>
          <c:h val="0.5951921147471245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418-4928-B191-F7B8ACF216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418-4928-B191-F7B8ACF2161C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418-4928-B191-F7B8ACF216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418-4928-B191-F7B8ACF2161C}"/>
              </c:ext>
            </c:extLst>
          </c:dPt>
          <c:dLbls>
            <c:dLbl>
              <c:idx val="3"/>
              <c:layout>
                <c:manualLayout>
                  <c:x val="2.3761423386433132E-2"/>
                  <c:y val="6.7985584370760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18-4928-B191-F7B8ACF216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Свод!$O$5:$O$8</c:f>
              <c:strCache>
                <c:ptCount val="4"/>
                <c:pt idx="0">
                  <c:v>Амбулаторно-поликлиническая помощь</c:v>
                </c:pt>
                <c:pt idx="1">
                  <c:v>Дневные стационары</c:v>
                </c:pt>
                <c:pt idx="2">
                  <c:v>Стационарная медицинская помощь</c:v>
                </c:pt>
                <c:pt idx="3">
                  <c:v>Скорая медицинская помощь</c:v>
                </c:pt>
              </c:strCache>
            </c:strRef>
          </c:cat>
          <c:val>
            <c:numRef>
              <c:f>Свод!$P$5:$P$8</c:f>
              <c:numCache>
                <c:formatCode>0.0%</c:formatCode>
                <c:ptCount val="4"/>
                <c:pt idx="0">
                  <c:v>0.39748980078025165</c:v>
                </c:pt>
                <c:pt idx="1">
                  <c:v>9.789522291379682E-2</c:v>
                </c:pt>
                <c:pt idx="2">
                  <c:v>0.44225312736162242</c:v>
                </c:pt>
                <c:pt idx="3">
                  <c:v>6.2361848944329119E-2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18-4928-B191-F7B8ACF21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372703412073481E-2"/>
          <c:y val="0.71086325218522006"/>
          <c:w val="0.95258770778652668"/>
          <c:h val="0.28582404263687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11</xdr:row>
      <xdr:rowOff>9525</xdr:rowOff>
    </xdr:from>
    <xdr:to>
      <xdr:col>23</xdr:col>
      <xdr:colOff>27057</xdr:colOff>
      <xdr:row>56</xdr:row>
      <xdr:rowOff>46763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2743200"/>
          <a:ext cx="12142857" cy="6895238"/>
        </a:xfrm>
        <a:prstGeom prst="rect">
          <a:avLst/>
        </a:prstGeom>
      </xdr:spPr>
    </xdr:pic>
    <xdr:clientData/>
  </xdr:twoCellAnchor>
  <xdr:twoCellAnchor editAs="oneCell">
    <xdr:from>
      <xdr:col>14</xdr:col>
      <xdr:colOff>304801</xdr:colOff>
      <xdr:row>0</xdr:row>
      <xdr:rowOff>0</xdr:rowOff>
    </xdr:from>
    <xdr:to>
      <xdr:col>22</xdr:col>
      <xdr:colOff>476251</xdr:colOff>
      <xdr:row>11</xdr:row>
      <xdr:rowOff>49322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2401" y="0"/>
          <a:ext cx="4438650" cy="2782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7</xdr:col>
      <xdr:colOff>476250</xdr:colOff>
      <xdr:row>1</xdr:row>
      <xdr:rowOff>190500</xdr:rowOff>
    </xdr:to>
    <xdr:sp macro="" textlink="">
      <xdr:nvSpPr>
        <xdr:cNvPr id="2" name="Стрелка вниз 1"/>
        <xdr:cNvSpPr/>
      </xdr:nvSpPr>
      <xdr:spPr>
        <a:xfrm>
          <a:off x="5695950" y="5715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7</xdr:col>
      <xdr:colOff>476250</xdr:colOff>
      <xdr:row>1</xdr:row>
      <xdr:rowOff>190500</xdr:rowOff>
    </xdr:to>
    <xdr:sp macro="" textlink="">
      <xdr:nvSpPr>
        <xdr:cNvPr id="2" name="Стрелка вниз 1"/>
        <xdr:cNvSpPr/>
      </xdr:nvSpPr>
      <xdr:spPr>
        <a:xfrm>
          <a:off x="6162675" y="5715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7</xdr:col>
      <xdr:colOff>476250</xdr:colOff>
      <xdr:row>1</xdr:row>
      <xdr:rowOff>190500</xdr:rowOff>
    </xdr:to>
    <xdr:sp macro="" textlink="">
      <xdr:nvSpPr>
        <xdr:cNvPr id="2" name="Стрелка вниз 1"/>
        <xdr:cNvSpPr/>
      </xdr:nvSpPr>
      <xdr:spPr>
        <a:xfrm>
          <a:off x="5695950" y="5715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7</xdr:col>
      <xdr:colOff>476250</xdr:colOff>
      <xdr:row>1</xdr:row>
      <xdr:rowOff>190500</xdr:rowOff>
    </xdr:to>
    <xdr:sp macro="" textlink="">
      <xdr:nvSpPr>
        <xdr:cNvPr id="2" name="Стрелка вниз 1"/>
        <xdr:cNvSpPr/>
      </xdr:nvSpPr>
      <xdr:spPr>
        <a:xfrm>
          <a:off x="5695950" y="5715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7</xdr:col>
      <xdr:colOff>476250</xdr:colOff>
      <xdr:row>1</xdr:row>
      <xdr:rowOff>190500</xdr:rowOff>
    </xdr:to>
    <xdr:sp macro="" textlink="">
      <xdr:nvSpPr>
        <xdr:cNvPr id="2" name="Стрелка вниз 1"/>
        <xdr:cNvSpPr/>
      </xdr:nvSpPr>
      <xdr:spPr>
        <a:xfrm>
          <a:off x="5695950" y="5715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7</xdr:col>
      <xdr:colOff>476250</xdr:colOff>
      <xdr:row>1</xdr:row>
      <xdr:rowOff>190500</xdr:rowOff>
    </xdr:to>
    <xdr:sp macro="" textlink="">
      <xdr:nvSpPr>
        <xdr:cNvPr id="2" name="Стрелка вниз 1"/>
        <xdr:cNvSpPr/>
      </xdr:nvSpPr>
      <xdr:spPr>
        <a:xfrm>
          <a:off x="5581650" y="5715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7</xdr:col>
      <xdr:colOff>476250</xdr:colOff>
      <xdr:row>1</xdr:row>
      <xdr:rowOff>190500</xdr:rowOff>
    </xdr:to>
    <xdr:sp macro="" textlink="">
      <xdr:nvSpPr>
        <xdr:cNvPr id="2" name="Стрелка вниз 1"/>
        <xdr:cNvSpPr/>
      </xdr:nvSpPr>
      <xdr:spPr>
        <a:xfrm>
          <a:off x="5695950" y="5715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7</xdr:col>
      <xdr:colOff>476250</xdr:colOff>
      <xdr:row>1</xdr:row>
      <xdr:rowOff>190500</xdr:rowOff>
    </xdr:to>
    <xdr:sp macro="" textlink="">
      <xdr:nvSpPr>
        <xdr:cNvPr id="2" name="Стрелка вниз 1"/>
        <xdr:cNvSpPr/>
      </xdr:nvSpPr>
      <xdr:spPr>
        <a:xfrm>
          <a:off x="5695950" y="5715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7</xdr:col>
      <xdr:colOff>476250</xdr:colOff>
      <xdr:row>1</xdr:row>
      <xdr:rowOff>190500</xdr:rowOff>
    </xdr:to>
    <xdr:sp macro="" textlink="">
      <xdr:nvSpPr>
        <xdr:cNvPr id="2" name="Стрелка вниз 1"/>
        <xdr:cNvSpPr/>
      </xdr:nvSpPr>
      <xdr:spPr>
        <a:xfrm>
          <a:off x="5695950" y="5715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7</xdr:col>
      <xdr:colOff>476250</xdr:colOff>
      <xdr:row>1</xdr:row>
      <xdr:rowOff>190500</xdr:rowOff>
    </xdr:to>
    <xdr:sp macro="" textlink="">
      <xdr:nvSpPr>
        <xdr:cNvPr id="2" name="Стрелка вниз 1"/>
        <xdr:cNvSpPr/>
      </xdr:nvSpPr>
      <xdr:spPr>
        <a:xfrm>
          <a:off x="5695950" y="5715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228599</xdr:colOff>
      <xdr:row>9</xdr:row>
      <xdr:rowOff>76200</xdr:rowOff>
    </xdr:from>
    <xdr:to>
      <xdr:col>13</xdr:col>
      <xdr:colOff>9525</xdr:colOff>
      <xdr:row>30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117101</xdr:colOff>
      <xdr:row>31</xdr:row>
      <xdr:rowOff>34177</xdr:rowOff>
    </xdr:from>
    <xdr:to>
      <xdr:col>12</xdr:col>
      <xdr:colOff>498101</xdr:colOff>
      <xdr:row>35</xdr:row>
      <xdr:rowOff>105335</xdr:rowOff>
    </xdr:to>
    <xdr:sp macro="" textlink="">
      <xdr:nvSpPr>
        <xdr:cNvPr id="3" name="Скругленный прямоугольник 2"/>
        <xdr:cNvSpPr/>
      </xdr:nvSpPr>
      <xdr:spPr>
        <a:xfrm>
          <a:off x="117101" y="6368302"/>
          <a:ext cx="11601450" cy="680758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600" b="1">
              <a:solidFill>
                <a:sysClr val="windowText" lastClr="000000"/>
              </a:solidFill>
            </a:rPr>
            <a:t>По итогам 5 месяцев 2025 года структура оказания амбулаторной помощи увеличивается до 42,8% по сравнению с планом 39,7% (+3,1%) и выше средней по РФ 38,9% (+3,9%)</a:t>
          </a:r>
        </a:p>
      </xdr:txBody>
    </xdr:sp>
    <xdr:clientData/>
  </xdr:twoCellAnchor>
  <xdr:twoCellAnchor>
    <xdr:from>
      <xdr:col>0</xdr:col>
      <xdr:colOff>85725</xdr:colOff>
      <xdr:row>9</xdr:row>
      <xdr:rowOff>76200</xdr:rowOff>
    </xdr:from>
    <xdr:to>
      <xdr:col>5</xdr:col>
      <xdr:colOff>104775</xdr:colOff>
      <xdr:row>29</xdr:row>
      <xdr:rowOff>142875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742950</xdr:colOff>
      <xdr:row>12</xdr:row>
      <xdr:rowOff>114300</xdr:rowOff>
    </xdr:from>
    <xdr:to>
      <xdr:col>5</xdr:col>
      <xdr:colOff>171450</xdr:colOff>
      <xdr:row>17</xdr:row>
      <xdr:rowOff>95250</xdr:rowOff>
    </xdr:to>
    <xdr:sp macro="" textlink="">
      <xdr:nvSpPr>
        <xdr:cNvPr id="5" name="Скругленная прямоугольная выноска 4"/>
        <xdr:cNvSpPr/>
      </xdr:nvSpPr>
      <xdr:spPr>
        <a:xfrm>
          <a:off x="4695825" y="3552825"/>
          <a:ext cx="1228725" cy="742950"/>
        </a:xfrm>
        <a:prstGeom prst="wedgeRoundRectCallout">
          <a:avLst>
            <a:gd name="adj1" fmla="val -93352"/>
            <a:gd name="adj2" fmla="val 52500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800" b="1">
              <a:solidFill>
                <a:sysClr val="windowText" lastClr="000000"/>
              </a:solidFill>
            </a:rPr>
            <a:t>РФ 38,8% за 1 кв.25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7</xdr:col>
      <xdr:colOff>476250</xdr:colOff>
      <xdr:row>1</xdr:row>
      <xdr:rowOff>190500</xdr:rowOff>
    </xdr:to>
    <xdr:sp macro="" textlink="">
      <xdr:nvSpPr>
        <xdr:cNvPr id="2" name="Стрелка вниз 1"/>
        <xdr:cNvSpPr/>
      </xdr:nvSpPr>
      <xdr:spPr>
        <a:xfrm>
          <a:off x="5695950" y="5715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7</xdr:col>
      <xdr:colOff>476250</xdr:colOff>
      <xdr:row>1</xdr:row>
      <xdr:rowOff>190500</xdr:rowOff>
    </xdr:to>
    <xdr:sp macro="" textlink="">
      <xdr:nvSpPr>
        <xdr:cNvPr id="2" name="Стрелка вниз 1"/>
        <xdr:cNvSpPr/>
      </xdr:nvSpPr>
      <xdr:spPr>
        <a:xfrm>
          <a:off x="5695950" y="5715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7</xdr:col>
      <xdr:colOff>476250</xdr:colOff>
      <xdr:row>1</xdr:row>
      <xdr:rowOff>190500</xdr:rowOff>
    </xdr:to>
    <xdr:sp macro="" textlink="">
      <xdr:nvSpPr>
        <xdr:cNvPr id="2" name="Стрелка вниз 1"/>
        <xdr:cNvSpPr/>
      </xdr:nvSpPr>
      <xdr:spPr>
        <a:xfrm>
          <a:off x="7648575" y="5715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7</xdr:col>
      <xdr:colOff>476250</xdr:colOff>
      <xdr:row>1</xdr:row>
      <xdr:rowOff>190500</xdr:rowOff>
    </xdr:to>
    <xdr:sp macro="" textlink="">
      <xdr:nvSpPr>
        <xdr:cNvPr id="2" name="Стрелка вниз 1"/>
        <xdr:cNvSpPr/>
      </xdr:nvSpPr>
      <xdr:spPr>
        <a:xfrm>
          <a:off x="7315200" y="5715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7</xdr:col>
      <xdr:colOff>476250</xdr:colOff>
      <xdr:row>1</xdr:row>
      <xdr:rowOff>190500</xdr:rowOff>
    </xdr:to>
    <xdr:sp macro="" textlink="">
      <xdr:nvSpPr>
        <xdr:cNvPr id="2" name="Стрелка вниз 1"/>
        <xdr:cNvSpPr/>
      </xdr:nvSpPr>
      <xdr:spPr>
        <a:xfrm>
          <a:off x="7058025" y="5715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7</xdr:col>
      <xdr:colOff>476250</xdr:colOff>
      <xdr:row>1</xdr:row>
      <xdr:rowOff>190500</xdr:rowOff>
    </xdr:to>
    <xdr:sp macro="" textlink="">
      <xdr:nvSpPr>
        <xdr:cNvPr id="2" name="Стрелка вниз 1"/>
        <xdr:cNvSpPr/>
      </xdr:nvSpPr>
      <xdr:spPr>
        <a:xfrm>
          <a:off x="7058025" y="5715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ru-RU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ru-RU" altLang="en-US" sz="11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0.77488</cdr:x>
      <cdr:y>0.18089</cdr:y>
    </cdr:from>
    <cdr:to>
      <cdr:x>0.99021</cdr:x>
      <cdr:y>0.39634</cdr:y>
    </cdr:to>
    <cdr:sp macro="" textlink="">
      <cdr:nvSpPr>
        <cdr:cNvPr id="2" name="Скругленная прямоугольная выноска 1"/>
        <cdr:cNvSpPr/>
      </cdr:nvSpPr>
      <cdr:spPr>
        <a:xfrm xmlns:a="http://schemas.openxmlformats.org/drawingml/2006/main">
          <a:off x="4583422" y="565140"/>
          <a:ext cx="1273708" cy="673110"/>
        </a:xfrm>
        <a:prstGeom xmlns:a="http://schemas.openxmlformats.org/drawingml/2006/main" prst="wedgeRoundRectCallout">
          <a:avLst>
            <a:gd name="adj1" fmla="val -93383"/>
            <a:gd name="adj2" fmla="val 57179"/>
            <a:gd name="adj3" fmla="val 16667"/>
          </a:avLst>
        </a:prstGeom>
        <a:solidFill xmlns:a="http://schemas.openxmlformats.org/drawingml/2006/main">
          <a:srgbClr val="FFFF00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ru-RU" sz="1800" b="1">
              <a:solidFill>
                <a:sysClr val="windowText" lastClr="000000"/>
              </a:solidFill>
            </a:rPr>
            <a:t>РФ 38,9% за 1 кв.25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7</xdr:col>
      <xdr:colOff>476250</xdr:colOff>
      <xdr:row>1</xdr:row>
      <xdr:rowOff>190500</xdr:rowOff>
    </xdr:to>
    <xdr:sp macro="" textlink="">
      <xdr:nvSpPr>
        <xdr:cNvPr id="2" name="Стрелка вниз 1"/>
        <xdr:cNvSpPr/>
      </xdr:nvSpPr>
      <xdr:spPr>
        <a:xfrm>
          <a:off x="5695950" y="5715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7</xdr:col>
      <xdr:colOff>476250</xdr:colOff>
      <xdr:row>1</xdr:row>
      <xdr:rowOff>190500</xdr:rowOff>
    </xdr:to>
    <xdr:sp macro="" textlink="">
      <xdr:nvSpPr>
        <xdr:cNvPr id="2" name="Стрелка вниз 1"/>
        <xdr:cNvSpPr/>
      </xdr:nvSpPr>
      <xdr:spPr>
        <a:xfrm>
          <a:off x="5695950" y="5715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7</xdr:col>
      <xdr:colOff>476250</xdr:colOff>
      <xdr:row>1</xdr:row>
      <xdr:rowOff>190500</xdr:rowOff>
    </xdr:to>
    <xdr:sp macro="" textlink="">
      <xdr:nvSpPr>
        <xdr:cNvPr id="2" name="Стрелка вниз 1"/>
        <xdr:cNvSpPr/>
      </xdr:nvSpPr>
      <xdr:spPr>
        <a:xfrm>
          <a:off x="5695950" y="5715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7</xdr:col>
      <xdr:colOff>476250</xdr:colOff>
      <xdr:row>1</xdr:row>
      <xdr:rowOff>190500</xdr:rowOff>
    </xdr:to>
    <xdr:sp macro="" textlink="">
      <xdr:nvSpPr>
        <xdr:cNvPr id="2" name="Стрелка вниз 1"/>
        <xdr:cNvSpPr/>
      </xdr:nvSpPr>
      <xdr:spPr>
        <a:xfrm>
          <a:off x="5695950" y="5715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7</xdr:col>
      <xdr:colOff>476250</xdr:colOff>
      <xdr:row>1</xdr:row>
      <xdr:rowOff>190500</xdr:rowOff>
    </xdr:to>
    <xdr:sp macro="" textlink="">
      <xdr:nvSpPr>
        <xdr:cNvPr id="2" name="Стрелка вниз 1"/>
        <xdr:cNvSpPr/>
      </xdr:nvSpPr>
      <xdr:spPr>
        <a:xfrm>
          <a:off x="5581650" y="5715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57150</xdr:rowOff>
    </xdr:from>
    <xdr:to>
      <xdr:col>7</xdr:col>
      <xdr:colOff>476250</xdr:colOff>
      <xdr:row>1</xdr:row>
      <xdr:rowOff>190500</xdr:rowOff>
    </xdr:to>
    <xdr:sp macro="" textlink="">
      <xdr:nvSpPr>
        <xdr:cNvPr id="2" name="Стрелка вниз 1"/>
        <xdr:cNvSpPr/>
      </xdr:nvSpPr>
      <xdr:spPr>
        <a:xfrm>
          <a:off x="5553075" y="57150"/>
          <a:ext cx="228600" cy="333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ms\&#1057;&#1077;&#1082;&#1090;&#1086;&#1088;%20&#1087;&#1083;&#1072;&#1085;&#1080;&#1088;&#1086;&#1074;&#1072;&#1085;&#1080;&#1103;%20&#1080;%20&#1084;&#1086;&#1085;&#1080;&#1090;&#1086;&#1088;&#1080;&#1085;&#1075;&#1072;\&#1058;&#1055;%20&#1043;&#1043;%20&#1054;&#1052;&#1057;%20&#1051;&#1054;%202025\&#1052;&#1040;&#1058;&#1056;&#1048;&#1062;&#1067;%20&#1080;%20&#1057;&#1042;&#1054;&#1044;&#1067;%202025\10%20&#1052;&#1072;&#1090;&#1088;&#1080;&#1094;&#1072;%20&#1044;&#1057;%202025_2025_02_10_&#1082;&#1086;&#1088;&#1088;_f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ms\&#1057;&#1077;&#1082;&#1090;&#1086;&#1088;%20&#1087;&#1083;&#1072;&#1085;&#1080;&#1088;&#1086;&#1074;&#1072;&#1085;&#1080;&#1103;%20&#1080;%20&#1084;&#1086;&#1085;&#1080;&#1090;&#1086;&#1088;&#1080;&#1085;&#1075;&#1072;\&#1058;&#1055;%20&#1043;&#1043;%20&#1054;&#1052;&#1057;%20&#1051;&#1054;%202025\&#1052;&#1040;&#1058;&#1056;&#1048;&#1062;&#1067;%20&#1080;%20&#1057;&#1042;&#1054;&#1044;&#1067;%202025\9%20&#1052;&#1072;&#1090;&#1088;&#1080;&#1094;&#1072;%20&#1050;&#1057;%202025-&#1052;&#1042;_2025_02_10_&#1082;&#1086;&#1088;&#1088;_fi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%20&#1075;&#1086;&#1076;/&#1040;&#1085;&#1072;&#1083;&#1080;&#1079;%20&#1080;&#1089;&#1087;&#1086;&#1083;&#1085;&#1077;&#1085;&#1080;&#1103;%20&#1058;&#1055;&#1054;&#1052;&#1057;%202025/&#1048;&#1089;&#1087;&#1086;&#1083;&#1085;&#1077;&#1085;&#1080;&#1077;%204%20&#1084;&#1077;&#1089;.%202025%20&#1087;&#1086;%202%20&#1050;&#1042;/&#1040;&#1085;&#1072;&#1083;&#1080;&#1079;%20&#1080;&#1089;&#1087;&#1086;&#1083;&#1077;&#1085;&#1085;&#1080;&#1103;%20&#1079;&#1072;%204%20&#1084;&#1077;&#1089;.%202025%20-%20&#1051;&#1054;%20&#1087;&#1086;%20&#1074;&#1080;&#1076;&#1072;&#1084;_&#1076;&#1080;&#1089;&#1087;_&#1055;&#105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%20&#1075;&#1086;&#1076;/9%20&#1050;&#1086;&#1084;&#1080;&#1089;&#1089;&#1080;&#1080;/&#1050;&#1086;&#1084;&#1080;&#1089;&#1089;&#1080;&#1103;%20&#8470;6/&#1050;&#1058;_&#1072;&#1085;&#1072;&#1083;&#1080;&#1079;_4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иссия №19"/>
      <sheetName val="Комиссия №2 от 31.01.25"/>
      <sheetName val="Prof"/>
      <sheetName val="Комиссия №2 от 31.01.25_corr"/>
      <sheetName val="Комиссия №2 от 31.01.25_corr_зн"/>
      <sheetName val="Прил_объемы"/>
      <sheetName val="Комиссия №2 от 31.01.25_corr_ok"/>
      <sheetName val="Прил_объемы_ПН_СЛ"/>
      <sheetName val="Прил_фин_ПН_СЛ"/>
      <sheetName val="Прил_фин"/>
      <sheetName val="Прил_фин_ПН_СЛ_old"/>
    </sheetNames>
    <sheetDataSet>
      <sheetData sheetId="0"/>
      <sheetData sheetId="1"/>
      <sheetData sheetId="2">
        <row r="1">
          <cell r="A1" t="str">
            <v>акушерству и гинекологии (за исключением использования вспомогательных репродуктивных технологий и искусственного прерывания беременности)</v>
          </cell>
          <cell r="B1" t="str">
            <v>акушерству и гинекологии (за исключением использования вспомогательных репродуктивных технологий и искусственного прерывания беременности)</v>
          </cell>
          <cell r="C1">
            <v>136</v>
          </cell>
        </row>
        <row r="2">
          <cell r="A2" t="str">
            <v>акушерству и гинекологии (искусственному прерыванию беременности)</v>
          </cell>
          <cell r="B2" t="str">
            <v>акушерству и гинекологии (искусственному прерыванию беременности)</v>
          </cell>
          <cell r="C2">
            <v>184</v>
          </cell>
        </row>
        <row r="3">
          <cell r="A3" t="str">
            <v>акушерству и гинекологии (использованию вспомогательных репродуктивных технологий)</v>
          </cell>
          <cell r="B3" t="str">
            <v>акушерству и гинекологии (использованию вспомогательных репродуктивных технологий)</v>
          </cell>
          <cell r="C3">
            <v>137</v>
          </cell>
        </row>
        <row r="4">
          <cell r="A4" t="str">
            <v>гастроэнтерологии</v>
          </cell>
          <cell r="B4" t="str">
            <v>гастроэнтерологии</v>
          </cell>
          <cell r="C4">
            <v>11</v>
          </cell>
        </row>
        <row r="5">
          <cell r="A5" t="str">
            <v>гематология</v>
          </cell>
          <cell r="B5" t="str">
            <v>гематологии (ksg 19)</v>
          </cell>
          <cell r="C5">
            <v>12</v>
          </cell>
        </row>
        <row r="6">
          <cell r="A6">
            <v>0</v>
          </cell>
          <cell r="B6" t="str">
            <v>гематологии (без ksg 19)</v>
          </cell>
          <cell r="C6">
            <v>12.1</v>
          </cell>
        </row>
        <row r="7">
          <cell r="A7" t="str">
            <v>дерматовенерологии</v>
          </cell>
          <cell r="B7" t="str">
            <v>дерматовенерологии</v>
          </cell>
          <cell r="C7">
            <v>16</v>
          </cell>
        </row>
        <row r="8">
          <cell r="A8" t="str">
            <v>детская кардиология</v>
          </cell>
          <cell r="B8" t="str">
            <v>детской кардиологии</v>
          </cell>
          <cell r="C8">
            <v>17</v>
          </cell>
        </row>
        <row r="9">
          <cell r="A9" t="str">
            <v>детская урология-андрология</v>
          </cell>
          <cell r="B9" t="str">
            <v>детской урологии-андрологии</v>
          </cell>
          <cell r="C9">
            <v>19</v>
          </cell>
        </row>
        <row r="10">
          <cell r="A10" t="str">
            <v>детской хирургии</v>
          </cell>
          <cell r="B10" t="str">
            <v>детской хирургии</v>
          </cell>
          <cell r="C10">
            <v>20</v>
          </cell>
        </row>
        <row r="11">
          <cell r="A11" t="str">
            <v>детская онкология</v>
          </cell>
          <cell r="B11">
            <v>0</v>
          </cell>
          <cell r="C11">
            <v>0</v>
          </cell>
        </row>
        <row r="12">
          <cell r="A12" t="str">
            <v>детской эндокринологии</v>
          </cell>
          <cell r="B12" t="str">
            <v>детской эндокринологии</v>
          </cell>
          <cell r="C12">
            <v>21</v>
          </cell>
        </row>
        <row r="13">
          <cell r="A13" t="str">
            <v>инфекционным болезням</v>
          </cell>
          <cell r="B13" t="str">
            <v>инфекционным болезням</v>
          </cell>
          <cell r="C13">
            <v>28</v>
          </cell>
        </row>
        <row r="14">
          <cell r="A14">
            <v>0</v>
          </cell>
          <cell r="B14" t="str">
            <v>инфекционным болезням (ХГС)</v>
          </cell>
          <cell r="C14">
            <v>28.2</v>
          </cell>
        </row>
        <row r="15">
          <cell r="A15" t="str">
            <v>кардиологии</v>
          </cell>
          <cell r="B15" t="str">
            <v>кардиологии</v>
          </cell>
          <cell r="C15">
            <v>29</v>
          </cell>
        </row>
        <row r="16">
          <cell r="A16" t="str">
            <v>колопроктология</v>
          </cell>
          <cell r="B16" t="str">
            <v>колопроктологии</v>
          </cell>
          <cell r="C16">
            <v>30</v>
          </cell>
        </row>
        <row r="17">
          <cell r="A17" t="str">
            <v>Медицинская реабилитация</v>
          </cell>
          <cell r="B17" t="str">
            <v>медицинской реабилитации</v>
          </cell>
          <cell r="C17">
            <v>158</v>
          </cell>
        </row>
        <row r="18">
          <cell r="A18" t="str">
            <v>неврологии</v>
          </cell>
          <cell r="B18" t="str">
            <v>неврологии</v>
          </cell>
          <cell r="C18">
            <v>53</v>
          </cell>
        </row>
        <row r="19">
          <cell r="A19" t="str">
            <v>нейрохирургии</v>
          </cell>
          <cell r="B19" t="str">
            <v>нейрохирургии</v>
          </cell>
          <cell r="C19">
            <v>54</v>
          </cell>
        </row>
        <row r="20">
          <cell r="A20" t="str">
            <v>нефрологии</v>
          </cell>
          <cell r="B20">
            <v>0</v>
          </cell>
          <cell r="C20">
            <v>0</v>
          </cell>
        </row>
        <row r="21">
          <cell r="A21" t="str">
            <v>Общая врачебная практика (семейная медицина)</v>
          </cell>
          <cell r="B21" t="str">
            <v>общей врачебной практике (семейной медицине)</v>
          </cell>
          <cell r="C21">
            <v>57</v>
          </cell>
        </row>
        <row r="22">
          <cell r="A22" t="str">
            <v>онкология</v>
          </cell>
          <cell r="B22" t="str">
            <v>онкологии</v>
          </cell>
          <cell r="C22">
            <v>60</v>
          </cell>
        </row>
        <row r="23">
          <cell r="A23">
            <v>0</v>
          </cell>
          <cell r="B23" t="str">
            <v>онкологии (без ksg 19)</v>
          </cell>
          <cell r="C23">
            <v>60.1</v>
          </cell>
        </row>
        <row r="24">
          <cell r="A24" t="str">
            <v>оториноларингологии (за исключением кохлеарной имплантации)</v>
          </cell>
          <cell r="B24" t="str">
            <v>оториноларингологии (за исключением кохлеарной имплантации)</v>
          </cell>
          <cell r="C24">
            <v>162</v>
          </cell>
        </row>
        <row r="25">
          <cell r="A25" t="str">
            <v>офтальмологии</v>
          </cell>
          <cell r="B25" t="str">
            <v>офтальмологии</v>
          </cell>
          <cell r="C25">
            <v>65</v>
          </cell>
        </row>
        <row r="26">
          <cell r="A26" t="str">
            <v>педиатрии</v>
          </cell>
          <cell r="B26" t="str">
            <v>педиатрии</v>
          </cell>
          <cell r="C26">
            <v>68</v>
          </cell>
        </row>
        <row r="27">
          <cell r="A27" t="str">
            <v>пульмонологии</v>
          </cell>
          <cell r="B27" t="str">
            <v>пульмонологии</v>
          </cell>
          <cell r="C27">
            <v>75</v>
          </cell>
        </row>
        <row r="28">
          <cell r="A28" t="str">
            <v>радиологии</v>
          </cell>
          <cell r="B28">
            <v>0</v>
          </cell>
          <cell r="C28">
            <v>0</v>
          </cell>
        </row>
        <row r="29">
          <cell r="A29" t="str">
            <v>радиотерапии</v>
          </cell>
          <cell r="B29" t="str">
            <v>радиотерапии</v>
          </cell>
          <cell r="C29">
            <v>166</v>
          </cell>
        </row>
        <row r="30">
          <cell r="A30" t="str">
            <v>ревматологии</v>
          </cell>
          <cell r="B30">
            <v>0</v>
          </cell>
          <cell r="C30">
            <v>0</v>
          </cell>
        </row>
        <row r="31">
          <cell r="A31" t="str">
            <v>сердечно-сосудистой хирургии</v>
          </cell>
          <cell r="B31" t="str">
            <v>сердечно-сосудистой хирургии (базовая)</v>
          </cell>
          <cell r="C31">
            <v>81</v>
          </cell>
        </row>
        <row r="32">
          <cell r="A32" t="str">
            <v>терапии</v>
          </cell>
          <cell r="B32" t="str">
            <v>терапии</v>
          </cell>
          <cell r="C32">
            <v>97</v>
          </cell>
        </row>
        <row r="33">
          <cell r="A33" t="str">
            <v>травматологии и ортопедии</v>
          </cell>
          <cell r="B33" t="str">
            <v>травматологии и ортопедии</v>
          </cell>
          <cell r="C33">
            <v>100</v>
          </cell>
        </row>
        <row r="34">
          <cell r="A34" t="str">
            <v>урологии</v>
          </cell>
          <cell r="B34" t="str">
            <v>урологии</v>
          </cell>
          <cell r="C34">
            <v>108</v>
          </cell>
        </row>
        <row r="35">
          <cell r="A35" t="str">
            <v>хирургии</v>
          </cell>
          <cell r="B35" t="str">
            <v>хирургии</v>
          </cell>
          <cell r="C35">
            <v>112</v>
          </cell>
        </row>
        <row r="36">
          <cell r="A36" t="str">
            <v>эндокринология</v>
          </cell>
          <cell r="B36" t="str">
            <v>эндокринологии</v>
          </cell>
          <cell r="C36">
            <v>122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иссия №19 от 28.12.24"/>
      <sheetName val="Комиссия №2 от 31.01"/>
      <sheetName val="Итог Комиссия №2"/>
      <sheetName val="Комиссия №2 от .01.25"/>
      <sheetName val="Prof"/>
      <sheetName val="Комиссия №2 от .01.25_corr"/>
      <sheetName val="Комиссия №2 от .01.25_corr_знач"/>
      <sheetName val="Прил_фин_КС"/>
    </sheetNames>
    <sheetDataSet>
      <sheetData sheetId="0"/>
      <sheetData sheetId="1"/>
      <sheetData sheetId="2"/>
      <sheetData sheetId="3"/>
      <sheetData sheetId="4">
        <row r="1">
          <cell r="A1" t="str">
            <v>Акушерское дело</v>
          </cell>
          <cell r="B1" t="str">
            <v>акушерскому делу</v>
          </cell>
          <cell r="C1">
            <v>3</v>
          </cell>
        </row>
        <row r="2">
          <cell r="A2" t="str">
            <v>Акушерство и гинекология (за исключением использования вспомогательных репродуктивных технологий и искусственного прерывания беременности)</v>
          </cell>
          <cell r="B2" t="str">
            <v>акушерству и гинекологии (за исключением использования вспомогательных репродуктивных технологий и искусственного прерывания беременности)</v>
          </cell>
          <cell r="C2">
            <v>136</v>
          </cell>
        </row>
        <row r="3">
          <cell r="A3" t="str">
            <v>Акушерство и гинекология (искусственное прерывание беременности)</v>
          </cell>
          <cell r="B3" t="str">
            <v>акушерству и гинекологии (искусственному прерыванию беременности)</v>
          </cell>
          <cell r="C3">
            <v>184</v>
          </cell>
        </row>
        <row r="4">
          <cell r="A4" t="str">
            <v>Аллергология и иммунология</v>
          </cell>
          <cell r="B4">
            <v>0</v>
          </cell>
          <cell r="C4">
            <v>0</v>
          </cell>
        </row>
        <row r="5">
          <cell r="A5" t="str">
            <v>Гастроэнтерология</v>
          </cell>
          <cell r="B5" t="str">
            <v>гастроэнтерологии</v>
          </cell>
          <cell r="C5">
            <v>11</v>
          </cell>
        </row>
        <row r="6">
          <cell r="A6" t="str">
            <v>Гематология</v>
          </cell>
          <cell r="B6" t="str">
            <v>гематологии (ksg 19)</v>
          </cell>
          <cell r="C6">
            <v>12</v>
          </cell>
        </row>
        <row r="7">
          <cell r="A7">
            <v>0</v>
          </cell>
          <cell r="B7" t="str">
            <v>гематологии (без ksg 19)</v>
          </cell>
          <cell r="C7">
            <v>12.1</v>
          </cell>
        </row>
        <row r="8">
          <cell r="A8" t="str">
            <v>Гериатрия</v>
          </cell>
          <cell r="B8" t="str">
            <v>гериатрии</v>
          </cell>
          <cell r="C8">
            <v>14</v>
          </cell>
        </row>
        <row r="9">
          <cell r="A9" t="str">
            <v>Дерматология</v>
          </cell>
          <cell r="B9" t="str">
            <v>дерматовенерологии</v>
          </cell>
          <cell r="C9">
            <v>16</v>
          </cell>
        </row>
        <row r="10">
          <cell r="A10" t="str">
            <v>Детская урология-андрология</v>
          </cell>
          <cell r="B10" t="str">
            <v>детской урологии-андрологии</v>
          </cell>
          <cell r="C10">
            <v>19</v>
          </cell>
        </row>
        <row r="11">
          <cell r="A11" t="str">
            <v>Детская хирургия</v>
          </cell>
          <cell r="B11" t="str">
            <v>детской хирургии</v>
          </cell>
          <cell r="C11">
            <v>20</v>
          </cell>
        </row>
        <row r="12">
          <cell r="A12" t="str">
            <v>Детская эндокринология</v>
          </cell>
          <cell r="B12" t="str">
            <v>детской эндокринологии</v>
          </cell>
          <cell r="C12">
            <v>21</v>
          </cell>
        </row>
        <row r="13">
          <cell r="A13" t="str">
            <v>Инфекционные болезни</v>
          </cell>
          <cell r="B13" t="str">
            <v>инфекционным болезням</v>
          </cell>
          <cell r="C13">
            <v>28</v>
          </cell>
        </row>
        <row r="14">
          <cell r="A14" t="str">
            <v>Инфекционные болезни</v>
          </cell>
          <cell r="B14" t="str">
            <v>инфекционным болезням  (COVID-19)</v>
          </cell>
          <cell r="C14">
            <v>28.1</v>
          </cell>
        </row>
        <row r="15">
          <cell r="A15" t="str">
            <v>Кардиология</v>
          </cell>
          <cell r="B15" t="str">
            <v>кардиологии</v>
          </cell>
          <cell r="C15">
            <v>29</v>
          </cell>
        </row>
        <row r="16">
          <cell r="A16" t="str">
            <v>Колопроктология</v>
          </cell>
          <cell r="B16" t="str">
            <v>колопроктологии</v>
          </cell>
          <cell r="C16">
            <v>30</v>
          </cell>
        </row>
        <row r="17">
          <cell r="A17" t="str">
            <v>Медицинская реабилитация</v>
          </cell>
          <cell r="B17" t="str">
            <v>медицинской реабилитации</v>
          </cell>
          <cell r="C17">
            <v>158</v>
          </cell>
        </row>
        <row r="18">
          <cell r="A18" t="str">
            <v>Неврология</v>
          </cell>
          <cell r="B18" t="str">
            <v>неврологии</v>
          </cell>
          <cell r="C18">
            <v>53</v>
          </cell>
        </row>
        <row r="19">
          <cell r="A19" t="str">
            <v>Нейрохирургия</v>
          </cell>
          <cell r="B19" t="str">
            <v>нейрохирургии</v>
          </cell>
          <cell r="C19">
            <v>54</v>
          </cell>
        </row>
        <row r="20">
          <cell r="A20" t="str">
            <v>Неонатология</v>
          </cell>
          <cell r="B20" t="str">
            <v>неонатологии</v>
          </cell>
          <cell r="C20">
            <v>55</v>
          </cell>
        </row>
        <row r="21">
          <cell r="A21" t="str">
            <v>Нефрология</v>
          </cell>
          <cell r="B21" t="str">
            <v>нефрологии</v>
          </cell>
          <cell r="C21">
            <v>56</v>
          </cell>
        </row>
        <row r="22">
          <cell r="A22" t="str">
            <v>Онкология</v>
          </cell>
          <cell r="B22" t="str">
            <v>онкологии</v>
          </cell>
          <cell r="C22">
            <v>60</v>
          </cell>
        </row>
        <row r="23">
          <cell r="A23" t="str">
            <v>Онкология</v>
          </cell>
          <cell r="B23" t="str">
            <v>онкологии (без ksg 19)</v>
          </cell>
          <cell r="C23">
            <v>60.1</v>
          </cell>
        </row>
        <row r="24">
          <cell r="A24" t="str">
            <v>Оториноларингология (за исключением кохлеарной имплантации)</v>
          </cell>
          <cell r="B24" t="str">
            <v>оториноларингологии (за исключением кохлеарной имплантации)</v>
          </cell>
          <cell r="C24">
            <v>162</v>
          </cell>
        </row>
        <row r="25">
          <cell r="A25" t="str">
            <v>Офтальмология</v>
          </cell>
          <cell r="B25" t="str">
            <v>офтальмологии</v>
          </cell>
          <cell r="C25">
            <v>65</v>
          </cell>
        </row>
        <row r="26">
          <cell r="A26" t="str">
            <v>Педиатрия</v>
          </cell>
          <cell r="B26" t="str">
            <v>педиатрии</v>
          </cell>
          <cell r="C26">
            <v>68</v>
          </cell>
        </row>
        <row r="27">
          <cell r="A27" t="str">
            <v>Пульмонология</v>
          </cell>
          <cell r="B27" t="str">
            <v>пульмонологии</v>
          </cell>
          <cell r="C27">
            <v>75</v>
          </cell>
        </row>
        <row r="28">
          <cell r="A28" t="str">
            <v>Радиология</v>
          </cell>
          <cell r="B28">
            <v>0</v>
          </cell>
          <cell r="C28">
            <v>0</v>
          </cell>
        </row>
        <row r="29">
          <cell r="A29" t="str">
            <v>Радиотерапии</v>
          </cell>
          <cell r="B29" t="str">
            <v>радиотерапии</v>
          </cell>
          <cell r="C29">
            <v>166</v>
          </cell>
        </row>
        <row r="30">
          <cell r="A30" t="str">
            <v>Радиотерапии</v>
          </cell>
          <cell r="B30" t="str">
            <v>радиотерапии (без ksg19)</v>
          </cell>
          <cell r="C30">
            <v>166.1</v>
          </cell>
        </row>
        <row r="31">
          <cell r="A31" t="str">
            <v>Ревматология</v>
          </cell>
          <cell r="B31" t="str">
            <v>ревматологии</v>
          </cell>
          <cell r="C31">
            <v>77</v>
          </cell>
        </row>
        <row r="32">
          <cell r="A32" t="str">
            <v>ССХ 42</v>
          </cell>
          <cell r="B32" t="str">
            <v>сердечно-сосудистой хирургии (4.2)</v>
          </cell>
          <cell r="C32">
            <v>81.099999999999994</v>
          </cell>
        </row>
        <row r="33">
          <cell r="A33" t="str">
            <v>ССХ 45</v>
          </cell>
          <cell r="B33" t="str">
            <v>сердечно-сосудистой хирургии (4.5)</v>
          </cell>
          <cell r="C33">
            <v>81.2</v>
          </cell>
        </row>
        <row r="34">
          <cell r="A34" t="str">
            <v>Сердечно-сосудистая хирургия</v>
          </cell>
          <cell r="B34" t="str">
            <v>сердечно-сосудистой хирургии (базовая)</v>
          </cell>
          <cell r="C34">
            <v>81</v>
          </cell>
        </row>
        <row r="35">
          <cell r="A35" t="str">
            <v>Терапия</v>
          </cell>
          <cell r="B35" t="str">
            <v>терапии</v>
          </cell>
          <cell r="C35">
            <v>97</v>
          </cell>
        </row>
        <row r="36">
          <cell r="A36" t="str">
            <v>Торакальная хирургия</v>
          </cell>
          <cell r="B36" t="str">
            <v>торакальной хирургии</v>
          </cell>
          <cell r="C36">
            <v>99</v>
          </cell>
        </row>
        <row r="37">
          <cell r="A37" t="str">
            <v>Травматология и ортопедия</v>
          </cell>
          <cell r="B37" t="str">
            <v>травматологии и ортопедии</v>
          </cell>
          <cell r="C37">
            <v>100</v>
          </cell>
        </row>
        <row r="38">
          <cell r="A38" t="str">
            <v>Урология</v>
          </cell>
          <cell r="B38" t="str">
            <v>урологии</v>
          </cell>
          <cell r="C38">
            <v>108</v>
          </cell>
        </row>
        <row r="39">
          <cell r="A39" t="str">
            <v>Хирургия</v>
          </cell>
          <cell r="B39" t="str">
            <v>хирургии</v>
          </cell>
          <cell r="C39">
            <v>112</v>
          </cell>
        </row>
        <row r="40">
          <cell r="A40" t="str">
            <v>Хирургия (комбустиология)</v>
          </cell>
          <cell r="B40" t="str">
            <v>хирургии (комбустиологии)</v>
          </cell>
          <cell r="C40">
            <v>114</v>
          </cell>
        </row>
        <row r="41">
          <cell r="A41" t="str">
            <v>Челюстно-лицевая хирургия</v>
          </cell>
          <cell r="B41" t="str">
            <v>челюстно-лицевой хирургии</v>
          </cell>
          <cell r="C41">
            <v>116</v>
          </cell>
        </row>
        <row r="42">
          <cell r="A42" t="str">
            <v>Эндокринология</v>
          </cell>
          <cell r="B42" t="str">
            <v>эндокринологии</v>
          </cell>
          <cell r="C42">
            <v>122</v>
          </cell>
        </row>
      </sheetData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 ДС"/>
      <sheetName val="анализ ОПВ"/>
      <sheetName val="анализ ПН"/>
      <sheetName val="анализ ОПВ+ПН"/>
      <sheetName val="анализ УД"/>
      <sheetName val="анализ ДР"/>
      <sheetName val="анализ ДДС"/>
      <sheetName val="анализ ДСО"/>
      <sheetName val="анализ ШХЗ"/>
      <sheetName val="анализ ШСД"/>
      <sheetName val="анализ ЦЗ"/>
      <sheetName val="анализ ДН ОЗ"/>
      <sheetName val="анализ ДН СД"/>
      <sheetName val="анализ ДН БСК"/>
      <sheetName val="анализ гепС ДС"/>
      <sheetName val="анализ КТ"/>
      <sheetName val="анализ УЗИ"/>
      <sheetName val="анализ ПАИ"/>
      <sheetName val="анализ МГИ"/>
      <sheetName val="анализ АМПлеч"/>
      <sheetName val="АМПл_план"/>
      <sheetName val="АМПл_факт"/>
    </sheetNames>
    <sheetDataSet>
      <sheetData sheetId="0"/>
      <sheetData sheetId="1">
        <row r="5">
          <cell r="A5" t="str">
            <v>ГБУЗ ЛО "ВОЛХОВСКАЯ МБ"</v>
          </cell>
          <cell r="B5">
            <v>4663</v>
          </cell>
          <cell r="C5">
            <v>10962759.630000001</v>
          </cell>
          <cell r="D5">
            <v>3732</v>
          </cell>
          <cell r="E5">
            <v>9106422.9399998821</v>
          </cell>
        </row>
        <row r="6">
          <cell r="A6" t="str">
            <v>ГБУЗ ЛО "БОКСИТОГОРСКАЯ МБ"</v>
          </cell>
          <cell r="B6">
            <v>2692</v>
          </cell>
          <cell r="C6">
            <v>6328918.9199999999</v>
          </cell>
          <cell r="D6">
            <v>1559</v>
          </cell>
          <cell r="E6">
            <v>3836076.8199999966</v>
          </cell>
        </row>
        <row r="7">
          <cell r="A7" t="str">
            <v>ГБУЗ ЛО "ВОЛОСОВСКАЯ МБ"</v>
          </cell>
          <cell r="B7">
            <v>2623</v>
          </cell>
          <cell r="C7">
            <v>6166699.2300000014</v>
          </cell>
          <cell r="D7">
            <v>2273</v>
          </cell>
          <cell r="E7">
            <v>5443029.8599999668</v>
          </cell>
        </row>
        <row r="8">
          <cell r="A8" t="str">
            <v>ГБУЗ ЛО "ВСЕВОЛОЖСКАЯ КМБ"</v>
          </cell>
          <cell r="B8">
            <v>14059</v>
          </cell>
          <cell r="C8">
            <v>33052849.590000004</v>
          </cell>
          <cell r="D8">
            <v>7632</v>
          </cell>
          <cell r="E8">
            <v>18891793.889999446</v>
          </cell>
        </row>
        <row r="9">
          <cell r="A9" t="str">
            <v>ГБУЗ ЛО "ТОКСОВСКАЯ КМБ"</v>
          </cell>
          <cell r="B9">
            <v>9944</v>
          </cell>
          <cell r="C9">
            <v>23378443.440000005</v>
          </cell>
          <cell r="D9">
            <v>9026</v>
          </cell>
          <cell r="E9">
            <v>21270466.989999052</v>
          </cell>
        </row>
        <row r="10">
          <cell r="A10" t="str">
            <v>ГБУЗ ЛО "СЕРТОЛОВСКАЯ ГБ"</v>
          </cell>
          <cell r="B10">
            <v>2809</v>
          </cell>
          <cell r="C10">
            <v>6603987.0900000008</v>
          </cell>
          <cell r="D10">
            <v>1169</v>
          </cell>
          <cell r="E10">
            <v>2890687.3700000145</v>
          </cell>
        </row>
        <row r="11">
          <cell r="A11" t="str">
            <v>ГБУЗ ЛО "ПРИМОРСКАЯ РБ"</v>
          </cell>
          <cell r="B11">
            <v>587</v>
          </cell>
          <cell r="C11">
            <v>1380042.87</v>
          </cell>
          <cell r="D11">
            <v>533</v>
          </cell>
          <cell r="E11">
            <v>1350644.660000006</v>
          </cell>
        </row>
        <row r="12">
          <cell r="A12" t="str">
            <v>ГБУЗ ЛО "ГАТЧИНСКАЯ КМБ"</v>
          </cell>
          <cell r="B12">
            <v>14959</v>
          </cell>
          <cell r="C12">
            <v>35168758.590000004</v>
          </cell>
          <cell r="D12">
            <v>12029</v>
          </cell>
          <cell r="E12">
            <v>28981054.759999983</v>
          </cell>
        </row>
        <row r="13">
          <cell r="A13" t="str">
            <v>ГБУЗ ЛО «КИНГИСЕППСКАЯ МБ»</v>
          </cell>
          <cell r="B13">
            <v>5473</v>
          </cell>
          <cell r="C13">
            <v>12867077.73</v>
          </cell>
          <cell r="D13">
            <v>1974</v>
          </cell>
          <cell r="E13">
            <v>4801382.5799999535</v>
          </cell>
        </row>
        <row r="14">
          <cell r="A14" t="str">
            <v>ГБУЗ ЛО "КИРИШСКАЯ КМБ"</v>
          </cell>
          <cell r="B14">
            <v>4639</v>
          </cell>
          <cell r="C14">
            <v>10906335.390000001</v>
          </cell>
          <cell r="D14">
            <v>4512</v>
          </cell>
          <cell r="E14">
            <v>11163000.629999923</v>
          </cell>
        </row>
        <row r="15">
          <cell r="A15" t="str">
            <v>ГБУЗ ЛО "КИРОВСКАЯ КМБ"</v>
          </cell>
          <cell r="B15">
            <v>6619</v>
          </cell>
          <cell r="C15">
            <v>15561335.190000001</v>
          </cell>
          <cell r="D15">
            <v>2867</v>
          </cell>
          <cell r="E15">
            <v>6811601.639999982</v>
          </cell>
        </row>
        <row r="16">
          <cell r="A16" t="str">
            <v>ГБУЗ ЛО "ЛОДЕЙНОПОЛЬСКАЯ МБ"</v>
          </cell>
          <cell r="B16">
            <v>1773</v>
          </cell>
          <cell r="C16">
            <v>4168340.73</v>
          </cell>
          <cell r="D16">
            <v>609</v>
          </cell>
          <cell r="E16">
            <v>1466170.0000000063</v>
          </cell>
        </row>
        <row r="17">
          <cell r="A17" t="str">
            <v>ГБУЗ ЛО "ЛОМОНОСОВСКАЯ МБ"</v>
          </cell>
          <cell r="B17">
            <v>4269</v>
          </cell>
          <cell r="C17">
            <v>10036461.690000001</v>
          </cell>
          <cell r="D17">
            <v>2097</v>
          </cell>
          <cell r="E17">
            <v>5012526.8999999734</v>
          </cell>
        </row>
        <row r="18">
          <cell r="A18" t="str">
            <v>ГБУЗ ЛО "ЛУЖСКАЯ МБ"</v>
          </cell>
          <cell r="B18">
            <v>4324</v>
          </cell>
          <cell r="C18">
            <v>10165767.240000002</v>
          </cell>
          <cell r="D18">
            <v>2926</v>
          </cell>
          <cell r="E18">
            <v>7063703.8799999226</v>
          </cell>
        </row>
        <row r="19">
          <cell r="A19" t="str">
            <v>ГБУЗ ЛО "ПОДПОРОЖСКАЯ МБ"</v>
          </cell>
          <cell r="B19">
            <v>1854</v>
          </cell>
          <cell r="C19">
            <v>4358772.540000001</v>
          </cell>
          <cell r="D19">
            <v>818</v>
          </cell>
          <cell r="E19">
            <v>1988128.3600000064</v>
          </cell>
        </row>
        <row r="20">
          <cell r="A20" t="str">
            <v>ЧУЗ "КБ "РЖД-МЕДИЦИНА" Г. САНКТ-ПЕТЕРБУРГА"</v>
          </cell>
          <cell r="B20">
            <v>1287</v>
          </cell>
          <cell r="C20">
            <v>3025749.87</v>
          </cell>
          <cell r="D20">
            <v>225</v>
          </cell>
          <cell r="E20">
            <v>483889.14999999944</v>
          </cell>
        </row>
        <row r="21">
          <cell r="A21" t="str">
            <v>ГБУЗ ЛО "РОЩИНСКАЯ МБ"</v>
          </cell>
          <cell r="B21">
            <v>1867</v>
          </cell>
          <cell r="C21">
            <v>4389335.6700000009</v>
          </cell>
          <cell r="D21">
            <v>1345</v>
          </cell>
          <cell r="E21">
            <v>3140025.6800000053</v>
          </cell>
        </row>
        <row r="22">
          <cell r="A22" t="str">
            <v>ГБУЗ ЛО "СЛАНЦЕВСКАЯ МБ"</v>
          </cell>
          <cell r="B22">
            <v>2586</v>
          </cell>
          <cell r="C22">
            <v>6079711.8600000003</v>
          </cell>
          <cell r="D22">
            <v>1454</v>
          </cell>
          <cell r="E22">
            <v>3409214.4800000023</v>
          </cell>
        </row>
        <row r="23">
          <cell r="A23" t="str">
            <v>ФГБУЗ ЦМСЧ № 38 ФМБА РОССИИ</v>
          </cell>
          <cell r="B23">
            <v>4754</v>
          </cell>
          <cell r="C23">
            <v>11176701.540000001</v>
          </cell>
          <cell r="D23">
            <v>1812</v>
          </cell>
          <cell r="E23">
            <v>4314113.0499999877</v>
          </cell>
        </row>
        <row r="24">
          <cell r="A24" t="str">
            <v>ГБУЗ ЛО "ТИХВИНСКАЯ МБ"</v>
          </cell>
          <cell r="B24">
            <v>4770</v>
          </cell>
          <cell r="C24">
            <v>11214317.700000001</v>
          </cell>
          <cell r="D24">
            <v>4721</v>
          </cell>
          <cell r="E24">
            <v>11489601.059999876</v>
          </cell>
        </row>
        <row r="25">
          <cell r="A25" t="str">
            <v>ГБУЗ ЛО "ТОСНЕНСКАЯ КМБ"</v>
          </cell>
          <cell r="B25">
            <v>7420</v>
          </cell>
          <cell r="C25">
            <v>17444494.200000003</v>
          </cell>
          <cell r="D25">
            <v>3855</v>
          </cell>
          <cell r="E25">
            <v>8919237.1899999529</v>
          </cell>
        </row>
        <row r="26">
          <cell r="A26" t="str">
            <v>ГБУЗ ЛО "ПРИОЗЕРСКАЯ МБ"</v>
          </cell>
          <cell r="B26">
            <v>3589</v>
          </cell>
          <cell r="C26">
            <v>8437774.8900000006</v>
          </cell>
          <cell r="D26">
            <v>1437</v>
          </cell>
          <cell r="E26">
            <v>3429374.9900000109</v>
          </cell>
        </row>
        <row r="27">
          <cell r="A27" t="str">
            <v>ГБУЗ ЛО "ВЫБОРГСКАЯ МБ"</v>
          </cell>
          <cell r="B27">
            <v>8575</v>
          </cell>
          <cell r="C27">
            <v>20159910.750000004</v>
          </cell>
          <cell r="D27">
            <v>8171</v>
          </cell>
          <cell r="E27">
            <v>19556772.609999832</v>
          </cell>
        </row>
        <row r="28">
          <cell r="A28" t="str">
            <v>ООО "СЕМЕЙНЫЙ ДОКТОР"</v>
          </cell>
          <cell r="B28">
            <v>396</v>
          </cell>
          <cell r="C28">
            <v>930999.96000000008</v>
          </cell>
          <cell r="D28">
            <v>818</v>
          </cell>
          <cell r="E28">
            <v>2063142.9000000055</v>
          </cell>
        </row>
        <row r="29">
          <cell r="A29" t="str">
            <v>ООО «МЕДИЦЕНТР ЮЗ»</v>
          </cell>
          <cell r="B29">
            <v>957</v>
          </cell>
          <cell r="C29">
            <v>2249916.5700000003</v>
          </cell>
          <cell r="D29">
            <v>530</v>
          </cell>
          <cell r="E29">
            <v>1381207.2600000042</v>
          </cell>
        </row>
      </sheetData>
      <sheetData sheetId="2">
        <row r="5">
          <cell r="A5" t="str">
            <v>ГБУЗ ЛО "БОКСИТОГОРСКАЯ МБ"</v>
          </cell>
          <cell r="B5">
            <v>7185</v>
          </cell>
          <cell r="C5">
            <v>19567629</v>
          </cell>
          <cell r="D5">
            <v>2263</v>
          </cell>
          <cell r="E5">
            <v>5831572.1999999322</v>
          </cell>
        </row>
        <row r="6">
          <cell r="A6" t="str">
            <v>ГБУЗ ЛО "ВОЛОСОВСКАЯ МБ"</v>
          </cell>
          <cell r="B6">
            <v>6885</v>
          </cell>
          <cell r="C6">
            <v>18750609</v>
          </cell>
          <cell r="D6">
            <v>2415</v>
          </cell>
          <cell r="E6">
            <v>6577144.3199999556</v>
          </cell>
        </row>
        <row r="7">
          <cell r="A7" t="str">
            <v>ГБУЗ ЛО "ВОЛХОВСКАЯ МБ"</v>
          </cell>
          <cell r="B7">
            <v>12445</v>
          </cell>
          <cell r="C7">
            <v>33892713</v>
          </cell>
          <cell r="D7">
            <v>6138</v>
          </cell>
          <cell r="E7">
            <v>17406803.66999976</v>
          </cell>
        </row>
        <row r="8">
          <cell r="A8" t="str">
            <v>ГБУЗ ЛО "ВСЕВОЛОЖСКАЯ КМБ"</v>
          </cell>
          <cell r="B8">
            <v>47712</v>
          </cell>
          <cell r="C8">
            <v>129938860.80000001</v>
          </cell>
          <cell r="D8">
            <v>25116</v>
          </cell>
          <cell r="E8">
            <v>70391762.950013772</v>
          </cell>
        </row>
        <row r="9">
          <cell r="A9" t="str">
            <v>ГБУЗ ЛО "ВЫБОРГСКАЯ ДГБ"</v>
          </cell>
          <cell r="B9">
            <v>17303</v>
          </cell>
          <cell r="C9">
            <v>47122990.200000003</v>
          </cell>
          <cell r="D9">
            <v>12917</v>
          </cell>
          <cell r="E9">
            <v>37193410.199998647</v>
          </cell>
        </row>
        <row r="10">
          <cell r="A10" t="str">
            <v>ГБУЗ ЛО "ВЫБОРГСКАЯ МБ"</v>
          </cell>
          <cell r="B10">
            <v>4319</v>
          </cell>
          <cell r="C10">
            <v>11762364.6</v>
          </cell>
          <cell r="D10">
            <v>1589</v>
          </cell>
          <cell r="E10">
            <v>3894653.0999999479</v>
          </cell>
        </row>
        <row r="11">
          <cell r="A11" t="str">
            <v>ГБУЗ ЛО "ГАТЧИНСКАЯ КМБ"</v>
          </cell>
          <cell r="B11">
            <v>36897</v>
          </cell>
          <cell r="C11">
            <v>100485289.80000001</v>
          </cell>
          <cell r="D11">
            <v>12338</v>
          </cell>
          <cell r="E11">
            <v>36406316.019996196</v>
          </cell>
        </row>
        <row r="12">
          <cell r="A12" t="str">
            <v>ГБУЗ ЛО "КИРИШСКАЯ КМБ"</v>
          </cell>
          <cell r="B12">
            <v>11475</v>
          </cell>
          <cell r="C12">
            <v>31251015</v>
          </cell>
          <cell r="D12">
            <v>6965</v>
          </cell>
          <cell r="E12">
            <v>20221396.919998918</v>
          </cell>
        </row>
        <row r="13">
          <cell r="A13" t="str">
            <v>ГБУЗ ЛО "КИРОВСКАЯ КМБ"</v>
          </cell>
          <cell r="B13">
            <v>16477</v>
          </cell>
          <cell r="C13">
            <v>44873461.800000004</v>
          </cell>
          <cell r="D13">
            <v>5636</v>
          </cell>
          <cell r="E13">
            <v>15277133.509999348</v>
          </cell>
        </row>
        <row r="14">
          <cell r="A14" t="str">
            <v>ГБУЗ ЛО "ЛОДЕЙНОПОЛЬСКАЯ МБ"</v>
          </cell>
          <cell r="B14">
            <v>4160</v>
          </cell>
          <cell r="C14">
            <v>11329344</v>
          </cell>
          <cell r="D14">
            <v>2277</v>
          </cell>
          <cell r="E14">
            <v>6713476.2599999905</v>
          </cell>
        </row>
        <row r="15">
          <cell r="A15" t="str">
            <v>ГБУЗ ЛО "ЛОМОНОСОВСКАЯ МБ"</v>
          </cell>
          <cell r="B15">
            <v>12925</v>
          </cell>
          <cell r="C15">
            <v>35199945</v>
          </cell>
          <cell r="D15">
            <v>7873</v>
          </cell>
          <cell r="E15">
            <v>21915179.249999523</v>
          </cell>
        </row>
        <row r="16">
          <cell r="A16" t="str">
            <v>ГБУЗ ЛО "ЛУЖСКАЯ МБ"</v>
          </cell>
          <cell r="B16">
            <v>10201</v>
          </cell>
          <cell r="C16">
            <v>27781403.400000002</v>
          </cell>
          <cell r="D16">
            <v>4564</v>
          </cell>
          <cell r="E16">
            <v>13554781.750000266</v>
          </cell>
        </row>
        <row r="17">
          <cell r="A17" t="str">
            <v>ГБУЗ ЛО "ПОДПОРОЖСКАЯ МБ"</v>
          </cell>
          <cell r="B17">
            <v>4117</v>
          </cell>
          <cell r="C17">
            <v>11212237.800000001</v>
          </cell>
          <cell r="D17">
            <v>2309</v>
          </cell>
          <cell r="E17">
            <v>6879721.939999884</v>
          </cell>
        </row>
        <row r="18">
          <cell r="A18" t="str">
            <v>ГБУЗ ЛО "ПРИМОРСКАЯ РБ"</v>
          </cell>
          <cell r="B18">
            <v>1211</v>
          </cell>
          <cell r="C18">
            <v>3298037.4</v>
          </cell>
          <cell r="D18">
            <v>364</v>
          </cell>
          <cell r="E18">
            <v>896032.3499999973</v>
          </cell>
        </row>
        <row r="19">
          <cell r="A19" t="str">
            <v>ГБУЗ ЛО "ПРИОЗЕРСКАЯ МБ"</v>
          </cell>
          <cell r="B19">
            <v>8915</v>
          </cell>
          <cell r="C19">
            <v>24279111</v>
          </cell>
          <cell r="D19">
            <v>3456</v>
          </cell>
          <cell r="E19">
            <v>9839685.0599998031</v>
          </cell>
        </row>
        <row r="20">
          <cell r="A20" t="str">
            <v>ГБУЗ ЛО "РОЩИНСКАЯ МБ"</v>
          </cell>
          <cell r="B20">
            <v>4436</v>
          </cell>
          <cell r="C20">
            <v>12081002.4</v>
          </cell>
          <cell r="D20">
            <v>2187</v>
          </cell>
          <cell r="E20">
            <v>6674034.9799999371</v>
          </cell>
        </row>
        <row r="21">
          <cell r="A21" t="str">
            <v>ГБУЗ ЛО "СЕРТОЛОВСКАЯ ГБ"</v>
          </cell>
          <cell r="B21">
            <v>8685</v>
          </cell>
          <cell r="C21">
            <v>23652729</v>
          </cell>
          <cell r="D21">
            <v>3746</v>
          </cell>
          <cell r="E21">
            <v>9699174.2499998845</v>
          </cell>
        </row>
        <row r="22">
          <cell r="A22" t="str">
            <v>ГБУЗ ЛО "СЛАНЦЕВСКАЯ МБ"</v>
          </cell>
          <cell r="B22">
            <v>5925</v>
          </cell>
          <cell r="C22">
            <v>16136145</v>
          </cell>
          <cell r="D22">
            <v>2310</v>
          </cell>
          <cell r="E22">
            <v>6795501.699999989</v>
          </cell>
        </row>
        <row r="23">
          <cell r="A23" t="str">
            <v>ГБУЗ ЛО "ТИХВИНСКАЯ МБ"</v>
          </cell>
          <cell r="B23">
            <v>10913</v>
          </cell>
          <cell r="C23">
            <v>29720464.199999999</v>
          </cell>
          <cell r="D23">
            <v>6377</v>
          </cell>
          <cell r="E23">
            <v>17662886.649998821</v>
          </cell>
        </row>
        <row r="24">
          <cell r="A24" t="str">
            <v>ГБУЗ ЛО "ТОКСОВСКАЯ КМБ"</v>
          </cell>
          <cell r="B24">
            <v>30482</v>
          </cell>
          <cell r="C24">
            <v>83014678.799999997</v>
          </cell>
          <cell r="D24">
            <v>12908</v>
          </cell>
          <cell r="E24">
            <v>33042457.909997448</v>
          </cell>
        </row>
        <row r="25">
          <cell r="A25" t="str">
            <v>ГБУЗ ЛО "ТОСНЕНСКАЯ КМБ"</v>
          </cell>
          <cell r="B25">
            <v>18327</v>
          </cell>
          <cell r="C25">
            <v>49911751.800000004</v>
          </cell>
          <cell r="D25">
            <v>9043</v>
          </cell>
          <cell r="E25">
            <v>25673724.510000486</v>
          </cell>
        </row>
        <row r="26">
          <cell r="A26" t="str">
            <v>ГБУЗ ЛО «КИНГИСЕППСКАЯ МБ»</v>
          </cell>
          <cell r="B26">
            <v>13108</v>
          </cell>
          <cell r="C26">
            <v>35698327.200000003</v>
          </cell>
          <cell r="D26">
            <v>2726</v>
          </cell>
          <cell r="E26">
            <v>7311751.9499999443</v>
          </cell>
        </row>
        <row r="27">
          <cell r="A27" t="str">
            <v>ООО "СЕМЕЙНЫЙ ДОКТОР"</v>
          </cell>
          <cell r="B27">
            <v>2072</v>
          </cell>
          <cell r="C27">
            <v>5642884.7999999998</v>
          </cell>
          <cell r="D27">
            <v>1776</v>
          </cell>
          <cell r="E27">
            <v>4501391.2299999874</v>
          </cell>
        </row>
        <row r="28">
          <cell r="A28" t="str">
            <v>ООО «МЕДИЦЕНТР ЮЗ»</v>
          </cell>
          <cell r="B28">
            <v>2507</v>
          </cell>
          <cell r="C28">
            <v>6827563.7999999998</v>
          </cell>
          <cell r="D28">
            <v>407</v>
          </cell>
          <cell r="E28">
            <v>1079673.4799999956</v>
          </cell>
        </row>
        <row r="29">
          <cell r="A29" t="str">
            <v>ФГБУЗ ЦМСЧ № 38 ФМБА РОССИИ</v>
          </cell>
          <cell r="B29">
            <v>11730</v>
          </cell>
          <cell r="C29">
            <v>31945482</v>
          </cell>
          <cell r="D29">
            <v>6247</v>
          </cell>
          <cell r="E29">
            <v>17448300.739998974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_КТ"/>
      <sheetName val="30.04.25 (план)"/>
      <sheetName val="DLI_MO_KT (факт)"/>
    </sheetNames>
    <sheetDataSet>
      <sheetData sheetId="0" refreshError="1"/>
      <sheetData sheetId="1">
        <row r="5">
          <cell r="E5" t="str">
            <v xml:space="preserve">ГБУЗ ЛО "ПРИМОРСКАЯ РБ"        </v>
          </cell>
          <cell r="F5" t="str">
            <v>ООО "МАРТ"</v>
          </cell>
          <cell r="G5" t="str">
            <v>ООО "СЕМЕЙНЫЙ ДОКТОР"</v>
          </cell>
          <cell r="H5" t="str">
            <v>ООО "МЕДИУС И К"</v>
          </cell>
          <cell r="I5" t="str">
            <v>ООО "ЛДЦ МИБС"</v>
          </cell>
          <cell r="J5" t="str">
            <v>ООО "АЙ-КЛИНИК ПЕТЕРГОФ"</v>
          </cell>
          <cell r="K5" t="str">
            <v>ООО "МЕДИЦЕНТР ЮЗ"</v>
          </cell>
          <cell r="L5" t="str">
            <v>ООО "МЕДИЦИНСКИЙ ЦЕНТР НА МАНЕЖНОМ"</v>
          </cell>
          <cell r="M5" t="str">
            <v>ПОЛИКЛИНИКА № 4 ФТС РОССИИ</v>
          </cell>
          <cell r="N5" t="str">
            <v>АО АДМИРАЛТЕЙСКИЕ ВЕРФИ</v>
          </cell>
          <cell r="O5" t="str">
            <v>ООО "КТ КУПЧИНО"</v>
          </cell>
          <cell r="P5" t="str">
            <v>ЧУЗ "КБ "РЖД-МЕДИЦИНА" Г. САНКТ-ПЕТЕРБУРГА"</v>
          </cell>
          <cell r="Q5" t="str">
            <v>ГБУЗ ЛО "ТОКСОВСКАЯ КМБ"</v>
          </cell>
          <cell r="R5" t="str">
            <v>ГБУЗ ЛО "ВСЕВОЛОЖСКАЯ КМБ"</v>
          </cell>
          <cell r="S5" t="str">
            <v>ГБУЗ ЛО "ГАТЧИНСКАЯ КМБ"</v>
          </cell>
          <cell r="T5" t="str">
            <v>ГБУЗ ЛО "КИНГИСЕППСКАЯ МБ"</v>
          </cell>
          <cell r="U5" t="str">
            <v>ГБУЗ ЛО "КИРИШСКАЯ КМБ"</v>
          </cell>
          <cell r="V5" t="str">
            <v>ГБУЗ ЛО "КИРОВСКАЯ КМБ"</v>
          </cell>
          <cell r="W5" t="str">
            <v>ГБУЗ ЛО "ТОСНЕНСКАЯ КМБ"</v>
          </cell>
          <cell r="X5" t="str">
            <v>ГБУЗ  ЛО "ВЫБОРГСКАЯ ДЕТСКАЯ ГОРОДСКАЯ БОЛЬНИЦА"</v>
          </cell>
          <cell r="Y5" t="str">
            <v>ГБУЗ ЛО "ЛУЖСКАЯ МБ"</v>
          </cell>
          <cell r="Z5" t="str">
            <v>ФГБУЗ ЦМСЧ № 38 ФМБА РОССИИ</v>
          </cell>
          <cell r="AA5" t="str">
            <v>СПБ ГУП "ПАССАЖИРАВТОТРАНС"</v>
          </cell>
          <cell r="AB5" t="str">
            <v>ГБУЗ ЛО "ВОЛХОВСКАЯ МБ"</v>
          </cell>
          <cell r="AC5" t="str">
            <v>ГБУЗ ЛО "БОКСИТОГОРСКАЯ МБ"</v>
          </cell>
          <cell r="AD5" t="str">
            <v>ГБУЗ ЛО "ВОЛОСОВСКАЯ МБ"</v>
          </cell>
          <cell r="AE5" t="str">
            <v>ГБУЗ ЛО "СЕРТОЛОВСКАЯ ГБ"</v>
          </cell>
          <cell r="AF5" t="str">
            <v>ГБУЗ ЛО "ЛОДЕЙНОПОЛЬСКАЯ МБ"</v>
          </cell>
          <cell r="AG5" t="str">
            <v>ГБУЗ ЛО "ЛОМОНОСОВСКАЯ МБ"</v>
          </cell>
          <cell r="AH5" t="str">
            <v>ГБУЗ ЛО "ПОДПОРОЖСКАЯ МБ"</v>
          </cell>
          <cell r="AI5" t="str">
            <v>ГБУЗ ЛО "РОЩИНСКАЯ МБ"</v>
          </cell>
          <cell r="AJ5" t="str">
            <v>ГБУЗ ЛО "СЛАНЦЕВСКАЯ МБ"</v>
          </cell>
          <cell r="AK5" t="str">
            <v>ГБУЗ ЛО "ТИХВИНСКАЯ МБ"</v>
          </cell>
          <cell r="AL5" t="str">
            <v>ГБУЗ ЛО "ПРИОЗЕРСКАЯ МБ"</v>
          </cell>
          <cell r="AM5" t="str">
            <v>ГБУЗ ЛО "ВЫБОРГСКАЯ МБ"</v>
          </cell>
          <cell r="AN5" t="str">
            <v>ГБУЗ ЛОПЦ</v>
          </cell>
          <cell r="AO5" t="str">
            <v>ЛОГБУЗ "ДКБ"</v>
          </cell>
          <cell r="AP5" t="str">
            <v>ГБУЗ ЛОКБ</v>
          </cell>
          <cell r="AQ5" t="str">
            <v>ООО "ММЦ ВТ"</v>
          </cell>
          <cell r="AT5" t="str">
            <v xml:space="preserve">ГБУЗ ЛО "ПРИМОРСКАЯ РБ"        </v>
          </cell>
          <cell r="AU5" t="str">
            <v>ООО "МАРТ"</v>
          </cell>
          <cell r="AV5" t="str">
            <v>ООО "СЕМЕЙНЫЙ ДОКТОР"</v>
          </cell>
          <cell r="AW5" t="str">
            <v>ООО "МЕДИУС И К"</v>
          </cell>
          <cell r="AX5" t="str">
            <v>ООО "ЛДЦ МИБС"</v>
          </cell>
          <cell r="AY5" t="str">
            <v>ООО "АЙ-КЛИНИК ПЕТЕРГОФ"</v>
          </cell>
          <cell r="AZ5" t="str">
            <v>ООО "МЕДИЦЕНТР ЮЗ"</v>
          </cell>
          <cell r="BA5" t="str">
            <v>ООО "МЕДИЦИНСКИЙ ЦЕНТР НА МАНЕЖНОМ"</v>
          </cell>
          <cell r="BB5" t="str">
            <v>ПОЛИКЛИНИКА № 4 ФТС РОССИИ</v>
          </cell>
          <cell r="BC5" t="str">
            <v>АО АДМИРАЛТЕЙСКИЕ ВЕРФИ</v>
          </cell>
          <cell r="BD5" t="str">
            <v>ООО "КТ КУПЧИНО"</v>
          </cell>
          <cell r="BE5" t="str">
            <v>ЧУЗ "КБ "РЖД-МЕДИЦИНА" Г. САНКТ-ПЕТЕРБУРГА"</v>
          </cell>
          <cell r="BF5" t="str">
            <v>ГБУЗ ЛО "ТОКСОВСКАЯ КМБ"</v>
          </cell>
          <cell r="BG5" t="str">
            <v>ГБУЗ ЛО "ВСЕВОЛОЖСКАЯ КМБ"</v>
          </cell>
          <cell r="BH5" t="str">
            <v>ГБУЗ ЛО "ГАТЧИНСКАЯ КМБ"</v>
          </cell>
          <cell r="BI5" t="str">
            <v>ГБУЗ ЛО "КИНГИСЕППСКАЯ МБ"</v>
          </cell>
          <cell r="BJ5" t="str">
            <v>ГБУЗ ЛО "КИРИШСКАЯ КМБ"</v>
          </cell>
          <cell r="BK5" t="str">
            <v>ГБУЗ ЛО "КИРОВСКАЯ КМБ"</v>
          </cell>
          <cell r="BL5" t="str">
            <v>ГБУЗ ЛО "ТОСНЕНСКАЯ КМБ"</v>
          </cell>
          <cell r="BM5" t="str">
            <v>ГБУЗ  ЛО "ВЫБОРГСКАЯ ДЕТСКАЯ ГОРОДСКАЯ БОЛЬНИЦА"</v>
          </cell>
          <cell r="BN5" t="str">
            <v>ГБУЗ ЛО "ЛУЖСКАЯ МБ"</v>
          </cell>
          <cell r="BO5" t="str">
            <v>ФГБУЗ ЦМСЧ № 38 ФМБА РОССИИ</v>
          </cell>
          <cell r="BP5" t="str">
            <v>СПБ ГУП "ПАССАЖИРАВТОТРАНС"</v>
          </cell>
          <cell r="BQ5" t="str">
            <v>ГБУЗ ЛО "ВОЛХОВСКАЯ МБ"</v>
          </cell>
          <cell r="BR5" t="str">
            <v>ГБУЗ ЛО "БОКСИТОГОРСКАЯ МБ"</v>
          </cell>
          <cell r="BS5" t="str">
            <v>ГБУЗ ЛО "ВОЛОСОВСКАЯ МБ"</v>
          </cell>
          <cell r="BT5" t="str">
            <v>ГБУЗ ЛО "СЕРТОЛОВСКАЯ ГБ"</v>
          </cell>
          <cell r="BU5" t="str">
            <v>ГБУЗ ЛО "ЛОДЕЙНОПОЛЬСКАЯ МБ"</v>
          </cell>
          <cell r="BV5" t="str">
            <v>ГБУЗ ЛО "ЛОМОНОСОВСКАЯ МБ"</v>
          </cell>
          <cell r="BW5" t="str">
            <v>ГБУЗ ЛО "ПОДПОРОЖСКАЯ МБ"</v>
          </cell>
          <cell r="BX5" t="str">
            <v>ГБУЗ ЛО "РОЩИНСКАЯ МБ"</v>
          </cell>
          <cell r="BY5" t="str">
            <v>ГБУЗ ЛО "СЛАНЦЕВСКАЯ МБ"</v>
          </cell>
          <cell r="BZ5" t="str">
            <v>ГБУЗ ЛО "ТИХВИНСКАЯ МБ"</v>
          </cell>
          <cell r="CA5" t="str">
            <v>ГБУЗ ЛО "ПРИОЗЕРСКАЯ МБ"</v>
          </cell>
          <cell r="CB5" t="str">
            <v>ГБУЗ ЛО "ВЫБОРГСКАЯ МБ"</v>
          </cell>
          <cell r="CC5" t="str">
            <v>ГБУЗ ЛОПЦ</v>
          </cell>
          <cell r="CD5" t="str">
            <v>ЛОГБУЗ "ДКБ"</v>
          </cell>
          <cell r="CE5" t="str">
            <v>ГБУЗ ЛОКБ</v>
          </cell>
          <cell r="CF5" t="str">
            <v>ООО "ММЦ ВТ"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174</v>
          </cell>
          <cell r="L7">
            <v>0</v>
          </cell>
          <cell r="M7">
            <v>0</v>
          </cell>
          <cell r="N7">
            <v>12</v>
          </cell>
          <cell r="O7">
            <v>12</v>
          </cell>
          <cell r="P7">
            <v>0</v>
          </cell>
          <cell r="Q7">
            <v>287</v>
          </cell>
          <cell r="R7">
            <v>968</v>
          </cell>
          <cell r="S7">
            <v>479</v>
          </cell>
          <cell r="T7">
            <v>372</v>
          </cell>
          <cell r="U7">
            <v>464</v>
          </cell>
          <cell r="V7">
            <v>408</v>
          </cell>
          <cell r="W7">
            <v>420</v>
          </cell>
          <cell r="X7">
            <v>0</v>
          </cell>
          <cell r="Y7">
            <v>300</v>
          </cell>
          <cell r="Z7">
            <v>690</v>
          </cell>
          <cell r="AA7">
            <v>0</v>
          </cell>
          <cell r="AB7">
            <v>172</v>
          </cell>
          <cell r="AC7">
            <v>51</v>
          </cell>
          <cell r="AD7">
            <v>165</v>
          </cell>
          <cell r="AE7">
            <v>0</v>
          </cell>
          <cell r="AF7">
            <v>270</v>
          </cell>
          <cell r="AG7">
            <v>188</v>
          </cell>
          <cell r="AH7">
            <v>93</v>
          </cell>
          <cell r="AI7">
            <v>33</v>
          </cell>
          <cell r="AJ7">
            <v>134</v>
          </cell>
          <cell r="AK7">
            <v>764</v>
          </cell>
          <cell r="AL7">
            <v>378</v>
          </cell>
          <cell r="AM7">
            <v>679</v>
          </cell>
          <cell r="AN7">
            <v>0</v>
          </cell>
          <cell r="AO7">
            <v>665</v>
          </cell>
          <cell r="AP7">
            <v>36876</v>
          </cell>
          <cell r="AQ7">
            <v>360</v>
          </cell>
          <cell r="AR7">
            <v>45414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969371.4</v>
          </cell>
          <cell r="BA7">
            <v>0</v>
          </cell>
          <cell r="BB7">
            <v>0</v>
          </cell>
          <cell r="BC7">
            <v>66853.200000000012</v>
          </cell>
          <cell r="BD7">
            <v>66853.200000000012</v>
          </cell>
          <cell r="BE7">
            <v>0</v>
          </cell>
          <cell r="BF7">
            <v>1598905.7000000002</v>
          </cell>
          <cell r="BG7">
            <v>5392824.8000000007</v>
          </cell>
          <cell r="BH7">
            <v>2668556.9000000004</v>
          </cell>
          <cell r="BI7">
            <v>2072449.2000000002</v>
          </cell>
          <cell r="BJ7">
            <v>2584990.4000000004</v>
          </cell>
          <cell r="BK7">
            <v>2273008.8000000003</v>
          </cell>
          <cell r="BL7">
            <v>2339862</v>
          </cell>
          <cell r="BM7">
            <v>0</v>
          </cell>
          <cell r="BN7">
            <v>1671330</v>
          </cell>
          <cell r="BO7">
            <v>3844059.0000000005</v>
          </cell>
          <cell r="BP7">
            <v>0</v>
          </cell>
          <cell r="BQ7">
            <v>958229.20000000007</v>
          </cell>
          <cell r="BR7">
            <v>284126.10000000003</v>
          </cell>
          <cell r="BS7">
            <v>919231.50000000012</v>
          </cell>
          <cell r="BT7">
            <v>0</v>
          </cell>
          <cell r="BU7">
            <v>1504197</v>
          </cell>
          <cell r="BV7">
            <v>1047366.8</v>
          </cell>
          <cell r="BW7">
            <v>518112.30000000005</v>
          </cell>
          <cell r="BX7">
            <v>183846.30000000002</v>
          </cell>
          <cell r="BY7">
            <v>746527.4</v>
          </cell>
          <cell r="BZ7">
            <v>4256320.4000000004</v>
          </cell>
          <cell r="CA7">
            <v>2105875.8000000003</v>
          </cell>
          <cell r="CB7">
            <v>3782776.9000000004</v>
          </cell>
          <cell r="CC7">
            <v>0</v>
          </cell>
          <cell r="CD7">
            <v>3704781.5000000005</v>
          </cell>
          <cell r="CE7">
            <v>205439883.60000002</v>
          </cell>
          <cell r="CF7">
            <v>2005596.0000000002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393</v>
          </cell>
          <cell r="L8">
            <v>0</v>
          </cell>
          <cell r="M8">
            <v>0</v>
          </cell>
          <cell r="N8">
            <v>15</v>
          </cell>
          <cell r="O8">
            <v>15</v>
          </cell>
          <cell r="P8">
            <v>0</v>
          </cell>
          <cell r="Q8">
            <v>2587</v>
          </cell>
          <cell r="R8">
            <v>3873</v>
          </cell>
          <cell r="S8">
            <v>2716</v>
          </cell>
          <cell r="T8">
            <v>1488</v>
          </cell>
          <cell r="U8">
            <v>1084</v>
          </cell>
          <cell r="V8">
            <v>1632</v>
          </cell>
          <cell r="W8">
            <v>1681</v>
          </cell>
          <cell r="X8">
            <v>0</v>
          </cell>
          <cell r="Y8">
            <v>1200</v>
          </cell>
          <cell r="Z8">
            <v>914</v>
          </cell>
          <cell r="AA8">
            <v>0</v>
          </cell>
          <cell r="AB8">
            <v>1546</v>
          </cell>
          <cell r="AC8">
            <v>961</v>
          </cell>
          <cell r="AD8">
            <v>660</v>
          </cell>
          <cell r="AE8">
            <v>0</v>
          </cell>
          <cell r="AF8">
            <v>359</v>
          </cell>
          <cell r="AG8">
            <v>751</v>
          </cell>
          <cell r="AH8">
            <v>527</v>
          </cell>
          <cell r="AI8">
            <v>619</v>
          </cell>
          <cell r="AJ8">
            <v>762</v>
          </cell>
          <cell r="AK8">
            <v>1012</v>
          </cell>
          <cell r="AL8">
            <v>883</v>
          </cell>
          <cell r="AM8">
            <v>2714</v>
          </cell>
          <cell r="AN8">
            <v>0</v>
          </cell>
          <cell r="AO8">
            <v>862</v>
          </cell>
          <cell r="AP8">
            <v>15720</v>
          </cell>
          <cell r="AQ8">
            <v>440</v>
          </cell>
          <cell r="AR8">
            <v>45414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513533.10000000003</v>
          </cell>
          <cell r="BA8">
            <v>0</v>
          </cell>
          <cell r="BB8">
            <v>0</v>
          </cell>
          <cell r="BC8">
            <v>19600.5</v>
          </cell>
          <cell r="BD8">
            <v>19600.5</v>
          </cell>
          <cell r="BE8">
            <v>0</v>
          </cell>
          <cell r="BF8">
            <v>3380432.9</v>
          </cell>
          <cell r="BG8">
            <v>5060849.1000000006</v>
          </cell>
          <cell r="BH8">
            <v>3548997.2</v>
          </cell>
          <cell r="BI8">
            <v>1944369.6</v>
          </cell>
          <cell r="BJ8">
            <v>1416462.8</v>
          </cell>
          <cell r="BK8">
            <v>2132534.4</v>
          </cell>
          <cell r="BL8">
            <v>2196562.7000000002</v>
          </cell>
          <cell r="BM8">
            <v>0</v>
          </cell>
          <cell r="BN8">
            <v>1568040</v>
          </cell>
          <cell r="BO8">
            <v>1194323.8</v>
          </cell>
          <cell r="BP8">
            <v>0</v>
          </cell>
          <cell r="BQ8">
            <v>2020158.2000000002</v>
          </cell>
          <cell r="BR8">
            <v>1255738.7</v>
          </cell>
          <cell r="BS8">
            <v>862422</v>
          </cell>
          <cell r="BT8">
            <v>0</v>
          </cell>
          <cell r="BU8">
            <v>469105.3</v>
          </cell>
          <cell r="BV8">
            <v>981331.70000000007</v>
          </cell>
          <cell r="BW8">
            <v>688630.9</v>
          </cell>
          <cell r="BX8">
            <v>808847.3</v>
          </cell>
          <cell r="BY8">
            <v>995705.4</v>
          </cell>
          <cell r="BZ8">
            <v>1322380.4000000001</v>
          </cell>
          <cell r="CA8">
            <v>1153816.1000000001</v>
          </cell>
          <cell r="CB8">
            <v>3546383.8000000003</v>
          </cell>
          <cell r="CC8">
            <v>0</v>
          </cell>
          <cell r="CD8">
            <v>1126375.4000000001</v>
          </cell>
          <cell r="CE8">
            <v>20541324</v>
          </cell>
          <cell r="CF8">
            <v>574948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567</v>
          </cell>
          <cell r="L9">
            <v>0</v>
          </cell>
          <cell r="M9">
            <v>0</v>
          </cell>
          <cell r="N9">
            <v>27</v>
          </cell>
          <cell r="O9">
            <v>27</v>
          </cell>
          <cell r="P9">
            <v>0</v>
          </cell>
          <cell r="Q9">
            <v>2874</v>
          </cell>
          <cell r="R9">
            <v>4841</v>
          </cell>
          <cell r="S9">
            <v>3195</v>
          </cell>
          <cell r="T9">
            <v>1860</v>
          </cell>
          <cell r="U9">
            <v>1548</v>
          </cell>
          <cell r="V9">
            <v>2040</v>
          </cell>
          <cell r="W9">
            <v>2101</v>
          </cell>
          <cell r="X9">
            <v>0</v>
          </cell>
          <cell r="Y9">
            <v>1500</v>
          </cell>
          <cell r="Z9">
            <v>1604</v>
          </cell>
          <cell r="AA9">
            <v>0</v>
          </cell>
          <cell r="AB9">
            <v>1718</v>
          </cell>
          <cell r="AC9">
            <v>1012</v>
          </cell>
          <cell r="AD9">
            <v>825</v>
          </cell>
          <cell r="AE9">
            <v>0</v>
          </cell>
          <cell r="AF9">
            <v>629</v>
          </cell>
          <cell r="AG9">
            <v>939</v>
          </cell>
          <cell r="AH9">
            <v>620</v>
          </cell>
          <cell r="AI9">
            <v>652</v>
          </cell>
          <cell r="AJ9">
            <v>896</v>
          </cell>
          <cell r="AK9">
            <v>1776</v>
          </cell>
          <cell r="AL9">
            <v>1261</v>
          </cell>
          <cell r="AM9">
            <v>3393</v>
          </cell>
          <cell r="AN9">
            <v>0</v>
          </cell>
          <cell r="AO9">
            <v>1527</v>
          </cell>
          <cell r="AP9">
            <v>52596</v>
          </cell>
          <cell r="AQ9">
            <v>800</v>
          </cell>
          <cell r="AR9">
            <v>90828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1482904.5</v>
          </cell>
          <cell r="BA9">
            <v>0</v>
          </cell>
          <cell r="BB9">
            <v>0</v>
          </cell>
          <cell r="BC9">
            <v>86453.700000000012</v>
          </cell>
          <cell r="BD9">
            <v>86453.700000000012</v>
          </cell>
          <cell r="BE9">
            <v>0</v>
          </cell>
          <cell r="BF9">
            <v>4979338.5999999996</v>
          </cell>
          <cell r="BG9">
            <v>10453673.900000002</v>
          </cell>
          <cell r="BH9">
            <v>6217554.1000000006</v>
          </cell>
          <cell r="BI9">
            <v>4016818.8000000003</v>
          </cell>
          <cell r="BJ9">
            <v>4001453.2</v>
          </cell>
          <cell r="BK9">
            <v>4405543.2</v>
          </cell>
          <cell r="BL9">
            <v>4536424.7</v>
          </cell>
          <cell r="BM9">
            <v>0</v>
          </cell>
          <cell r="BN9">
            <v>3239370</v>
          </cell>
          <cell r="BO9">
            <v>5038382.8000000007</v>
          </cell>
          <cell r="BP9">
            <v>0</v>
          </cell>
          <cell r="BQ9">
            <v>2978387.4000000004</v>
          </cell>
          <cell r="BR9">
            <v>1539864.8</v>
          </cell>
          <cell r="BS9">
            <v>1781653.5</v>
          </cell>
          <cell r="BT9">
            <v>0</v>
          </cell>
          <cell r="BU9">
            <v>1973302.3</v>
          </cell>
          <cell r="BV9">
            <v>2028698.5</v>
          </cell>
          <cell r="BW9">
            <v>1206743.2000000002</v>
          </cell>
          <cell r="BX9">
            <v>992693.60000000009</v>
          </cell>
          <cell r="BY9">
            <v>1742232.8</v>
          </cell>
          <cell r="BZ9">
            <v>5578700.8000000007</v>
          </cell>
          <cell r="CA9">
            <v>3259691.9000000004</v>
          </cell>
          <cell r="CB9">
            <v>7329160.7000000011</v>
          </cell>
          <cell r="CC9">
            <v>0</v>
          </cell>
          <cell r="CD9">
            <v>4831156.9000000004</v>
          </cell>
          <cell r="CE9">
            <v>225981207.60000002</v>
          </cell>
          <cell r="CF9">
            <v>2580544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2000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2000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70828800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</row>
        <row r="12">
          <cell r="E12">
            <v>0</v>
          </cell>
          <cell r="F12">
            <v>700</v>
          </cell>
          <cell r="G12">
            <v>0</v>
          </cell>
          <cell r="H12">
            <v>350</v>
          </cell>
          <cell r="I12">
            <v>1000</v>
          </cell>
          <cell r="J12">
            <v>500</v>
          </cell>
          <cell r="K12">
            <v>0</v>
          </cell>
          <cell r="L12">
            <v>500</v>
          </cell>
          <cell r="M12">
            <v>0</v>
          </cell>
          <cell r="N12">
            <v>3000</v>
          </cell>
          <cell r="O12">
            <v>0</v>
          </cell>
          <cell r="P12">
            <v>0</v>
          </cell>
          <cell r="Q12">
            <v>0</v>
          </cell>
          <cell r="R12">
            <v>3070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420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2703</v>
          </cell>
          <cell r="AO12">
            <v>2406</v>
          </cell>
          <cell r="AP12">
            <v>19500</v>
          </cell>
          <cell r="AQ12">
            <v>800</v>
          </cell>
          <cell r="AR12">
            <v>34949</v>
          </cell>
          <cell r="AT12">
            <v>0</v>
          </cell>
          <cell r="AU12">
            <v>3286850</v>
          </cell>
          <cell r="AV12">
            <v>0</v>
          </cell>
          <cell r="AW12">
            <v>1643425</v>
          </cell>
          <cell r="AX12">
            <v>4695500</v>
          </cell>
          <cell r="AY12">
            <v>2347750</v>
          </cell>
          <cell r="AZ12">
            <v>0</v>
          </cell>
          <cell r="BA12">
            <v>2347750</v>
          </cell>
          <cell r="BB12">
            <v>0</v>
          </cell>
          <cell r="BC12">
            <v>14086500</v>
          </cell>
          <cell r="BD12">
            <v>0</v>
          </cell>
          <cell r="BE12">
            <v>0</v>
          </cell>
          <cell r="BF12">
            <v>0</v>
          </cell>
          <cell r="BG12">
            <v>14415185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1972110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12691936.5</v>
          </cell>
          <cell r="CD12">
            <v>11297373</v>
          </cell>
          <cell r="CE12">
            <v>91562250</v>
          </cell>
          <cell r="CF12">
            <v>3756400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870</v>
          </cell>
          <cell r="S13">
            <v>667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584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1088</v>
          </cell>
          <cell r="AQ13">
            <v>0</v>
          </cell>
          <cell r="AR13">
            <v>3209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785001</v>
          </cell>
          <cell r="BH13">
            <v>601834.1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526943.19999999995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981702.39999999991</v>
          </cell>
          <cell r="CF13">
            <v>0</v>
          </cell>
        </row>
        <row r="14">
          <cell r="E14">
            <v>848</v>
          </cell>
          <cell r="F14">
            <v>0</v>
          </cell>
          <cell r="G14">
            <v>846</v>
          </cell>
          <cell r="H14">
            <v>0</v>
          </cell>
          <cell r="I14">
            <v>0</v>
          </cell>
          <cell r="J14">
            <v>0</v>
          </cell>
          <cell r="K14">
            <v>2886</v>
          </cell>
          <cell r="L14">
            <v>0</v>
          </cell>
          <cell r="M14">
            <v>20</v>
          </cell>
          <cell r="N14">
            <v>20</v>
          </cell>
          <cell r="O14">
            <v>0</v>
          </cell>
          <cell r="P14">
            <v>1360</v>
          </cell>
          <cell r="Q14">
            <v>14771</v>
          </cell>
          <cell r="R14">
            <v>21615</v>
          </cell>
          <cell r="S14">
            <v>21628</v>
          </cell>
          <cell r="T14">
            <v>8112</v>
          </cell>
          <cell r="U14">
            <v>6918</v>
          </cell>
          <cell r="V14">
            <v>9883</v>
          </cell>
          <cell r="W14">
            <v>11946</v>
          </cell>
          <cell r="X14">
            <v>1990</v>
          </cell>
          <cell r="Y14">
            <v>6391</v>
          </cell>
          <cell r="Z14">
            <v>2350</v>
          </cell>
          <cell r="AA14">
            <v>20</v>
          </cell>
          <cell r="AB14">
            <v>7057</v>
          </cell>
          <cell r="AC14">
            <v>4678</v>
          </cell>
          <cell r="AD14">
            <v>3957</v>
          </cell>
          <cell r="AE14">
            <v>4388</v>
          </cell>
          <cell r="AF14">
            <v>2617</v>
          </cell>
          <cell r="AG14">
            <v>6638</v>
          </cell>
          <cell r="AH14">
            <v>2711</v>
          </cell>
          <cell r="AI14">
            <v>2763</v>
          </cell>
          <cell r="AJ14">
            <v>3802</v>
          </cell>
          <cell r="AK14">
            <v>8413</v>
          </cell>
          <cell r="AL14">
            <v>5356</v>
          </cell>
          <cell r="AM14">
            <v>15453</v>
          </cell>
          <cell r="AN14">
            <v>2000</v>
          </cell>
          <cell r="AO14">
            <v>2548</v>
          </cell>
          <cell r="AP14">
            <v>4412</v>
          </cell>
          <cell r="AQ14">
            <v>1700</v>
          </cell>
          <cell r="AR14">
            <v>190097</v>
          </cell>
          <cell r="AT14">
            <v>585874.72</v>
          </cell>
          <cell r="AU14">
            <v>0</v>
          </cell>
          <cell r="AV14">
            <v>584492.93999999994</v>
          </cell>
          <cell r="AW14">
            <v>0</v>
          </cell>
          <cell r="AX14">
            <v>0</v>
          </cell>
          <cell r="AY14">
            <v>0</v>
          </cell>
          <cell r="AZ14">
            <v>1993908.54</v>
          </cell>
          <cell r="BA14">
            <v>0</v>
          </cell>
          <cell r="BB14">
            <v>13817.8</v>
          </cell>
          <cell r="BC14">
            <v>13817.8</v>
          </cell>
          <cell r="BD14">
            <v>0</v>
          </cell>
          <cell r="BE14">
            <v>939610.4</v>
          </cell>
          <cell r="BF14">
            <v>10205136.189999999</v>
          </cell>
          <cell r="BG14">
            <v>14933587.35</v>
          </cell>
          <cell r="BH14">
            <v>14942568.92</v>
          </cell>
          <cell r="BI14">
            <v>5604499.6799999997</v>
          </cell>
          <cell r="BJ14">
            <v>4779577.0199999996</v>
          </cell>
          <cell r="BK14">
            <v>6828065.8700000001</v>
          </cell>
          <cell r="BL14">
            <v>8253371.9399999995</v>
          </cell>
          <cell r="BM14">
            <v>1374871.0999999999</v>
          </cell>
          <cell r="BN14">
            <v>4415477.99</v>
          </cell>
          <cell r="BO14">
            <v>1623591.5</v>
          </cell>
          <cell r="BP14">
            <v>13817.8</v>
          </cell>
          <cell r="BQ14">
            <v>4875610.7299999995</v>
          </cell>
          <cell r="BR14">
            <v>3231983.42</v>
          </cell>
          <cell r="BS14">
            <v>2733851.73</v>
          </cell>
          <cell r="BT14">
            <v>3031625.32</v>
          </cell>
          <cell r="BU14">
            <v>1808059.13</v>
          </cell>
          <cell r="BV14">
            <v>4586127.82</v>
          </cell>
          <cell r="BW14">
            <v>1873002.79</v>
          </cell>
          <cell r="BX14">
            <v>1908929.07</v>
          </cell>
          <cell r="BY14">
            <v>2626763.7799999998</v>
          </cell>
          <cell r="BZ14">
            <v>5812457.5700000003</v>
          </cell>
          <cell r="CA14">
            <v>3700406.84</v>
          </cell>
          <cell r="CB14">
            <v>10676323.17</v>
          </cell>
          <cell r="CC14">
            <v>1381780</v>
          </cell>
          <cell r="CD14">
            <v>1760387.72</v>
          </cell>
          <cell r="CE14">
            <v>3048206.68</v>
          </cell>
          <cell r="CF14">
            <v>1174513</v>
          </cell>
        </row>
        <row r="15">
          <cell r="E15">
            <v>848</v>
          </cell>
          <cell r="F15">
            <v>0</v>
          </cell>
          <cell r="G15">
            <v>846</v>
          </cell>
          <cell r="H15">
            <v>0</v>
          </cell>
          <cell r="I15">
            <v>0</v>
          </cell>
          <cell r="J15">
            <v>0</v>
          </cell>
          <cell r="K15">
            <v>2886</v>
          </cell>
          <cell r="L15">
            <v>0</v>
          </cell>
          <cell r="M15">
            <v>20</v>
          </cell>
          <cell r="N15">
            <v>20</v>
          </cell>
          <cell r="O15">
            <v>0</v>
          </cell>
          <cell r="P15">
            <v>1360</v>
          </cell>
          <cell r="Q15">
            <v>14771</v>
          </cell>
          <cell r="R15">
            <v>22485</v>
          </cell>
          <cell r="S15">
            <v>22295</v>
          </cell>
          <cell r="T15">
            <v>8112</v>
          </cell>
          <cell r="U15">
            <v>6918</v>
          </cell>
          <cell r="V15">
            <v>9883</v>
          </cell>
          <cell r="W15">
            <v>11946</v>
          </cell>
          <cell r="X15">
            <v>1990</v>
          </cell>
          <cell r="Y15">
            <v>6391</v>
          </cell>
          <cell r="Z15">
            <v>2350</v>
          </cell>
          <cell r="AA15">
            <v>20</v>
          </cell>
          <cell r="AB15">
            <v>7057</v>
          </cell>
          <cell r="AC15">
            <v>4678</v>
          </cell>
          <cell r="AD15">
            <v>3957</v>
          </cell>
          <cell r="AE15">
            <v>4388</v>
          </cell>
          <cell r="AF15">
            <v>2617</v>
          </cell>
          <cell r="AG15">
            <v>6638</v>
          </cell>
          <cell r="AH15">
            <v>2711</v>
          </cell>
          <cell r="AI15">
            <v>2763</v>
          </cell>
          <cell r="AJ15">
            <v>3802</v>
          </cell>
          <cell r="AK15">
            <v>8997</v>
          </cell>
          <cell r="AL15">
            <v>5356</v>
          </cell>
          <cell r="AM15">
            <v>15453</v>
          </cell>
          <cell r="AN15">
            <v>2000</v>
          </cell>
          <cell r="AO15">
            <v>2548</v>
          </cell>
          <cell r="AP15">
            <v>5500</v>
          </cell>
          <cell r="AQ15">
            <v>1700</v>
          </cell>
          <cell r="AR15">
            <v>193306</v>
          </cell>
          <cell r="AT15">
            <v>585874.72</v>
          </cell>
          <cell r="AU15">
            <v>0</v>
          </cell>
          <cell r="AV15">
            <v>584492.93999999994</v>
          </cell>
          <cell r="AW15">
            <v>0</v>
          </cell>
          <cell r="AX15">
            <v>0</v>
          </cell>
          <cell r="AY15">
            <v>0</v>
          </cell>
          <cell r="AZ15">
            <v>1993908.54</v>
          </cell>
          <cell r="BA15">
            <v>0</v>
          </cell>
          <cell r="BB15">
            <v>13817.8</v>
          </cell>
          <cell r="BC15">
            <v>13817.8</v>
          </cell>
          <cell r="BD15">
            <v>0</v>
          </cell>
          <cell r="BE15">
            <v>939610.4</v>
          </cell>
          <cell r="BF15">
            <v>10205136.189999999</v>
          </cell>
          <cell r="BG15">
            <v>15718588.35</v>
          </cell>
          <cell r="BH15">
            <v>15544403.02</v>
          </cell>
          <cell r="BI15">
            <v>5604499.6799999997</v>
          </cell>
          <cell r="BJ15">
            <v>4779577.0199999996</v>
          </cell>
          <cell r="BK15">
            <v>6828065.8700000001</v>
          </cell>
          <cell r="BL15">
            <v>8253371.9399999995</v>
          </cell>
          <cell r="BM15">
            <v>1374871.0999999999</v>
          </cell>
          <cell r="BN15">
            <v>4415477.99</v>
          </cell>
          <cell r="BO15">
            <v>1623591.5</v>
          </cell>
          <cell r="BP15">
            <v>13817.8</v>
          </cell>
          <cell r="BQ15">
            <v>4875610.7299999995</v>
          </cell>
          <cell r="BR15">
            <v>3231983.42</v>
          </cell>
          <cell r="BS15">
            <v>2733851.73</v>
          </cell>
          <cell r="BT15">
            <v>3031625.32</v>
          </cell>
          <cell r="BU15">
            <v>1808059.13</v>
          </cell>
          <cell r="BV15">
            <v>4586127.82</v>
          </cell>
          <cell r="BW15">
            <v>1873002.79</v>
          </cell>
          <cell r="BX15">
            <v>1908929.07</v>
          </cell>
          <cell r="BY15">
            <v>2626763.7799999998</v>
          </cell>
          <cell r="BZ15">
            <v>6339400.7700000005</v>
          </cell>
          <cell r="CA15">
            <v>3700406.84</v>
          </cell>
          <cell r="CB15">
            <v>10676323.17</v>
          </cell>
          <cell r="CC15">
            <v>1381780</v>
          </cell>
          <cell r="CD15">
            <v>1760387.72</v>
          </cell>
          <cell r="CE15">
            <v>4029909.08</v>
          </cell>
          <cell r="CF15">
            <v>1174513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463</v>
          </cell>
          <cell r="L16">
            <v>0</v>
          </cell>
          <cell r="M16">
            <v>5</v>
          </cell>
          <cell r="N16">
            <v>5</v>
          </cell>
          <cell r="O16">
            <v>0</v>
          </cell>
          <cell r="P16">
            <v>387</v>
          </cell>
          <cell r="Q16">
            <v>2800</v>
          </cell>
          <cell r="R16">
            <v>5550</v>
          </cell>
          <cell r="S16">
            <v>5250</v>
          </cell>
          <cell r="T16">
            <v>1546</v>
          </cell>
          <cell r="U16">
            <v>1775</v>
          </cell>
          <cell r="V16">
            <v>2400</v>
          </cell>
          <cell r="W16">
            <v>2628</v>
          </cell>
          <cell r="X16">
            <v>352</v>
          </cell>
          <cell r="Y16">
            <v>1850</v>
          </cell>
          <cell r="Z16">
            <v>1700</v>
          </cell>
          <cell r="AA16">
            <v>5</v>
          </cell>
          <cell r="AB16">
            <v>2147</v>
          </cell>
          <cell r="AC16">
            <v>1076</v>
          </cell>
          <cell r="AD16">
            <v>0</v>
          </cell>
          <cell r="AE16">
            <v>1027</v>
          </cell>
          <cell r="AF16">
            <v>700</v>
          </cell>
          <cell r="AG16">
            <v>813</v>
          </cell>
          <cell r="AH16">
            <v>719</v>
          </cell>
          <cell r="AI16">
            <v>0</v>
          </cell>
          <cell r="AJ16">
            <v>1451</v>
          </cell>
          <cell r="AK16">
            <v>1940</v>
          </cell>
          <cell r="AL16">
            <v>1174</v>
          </cell>
          <cell r="AM16">
            <v>2600</v>
          </cell>
          <cell r="AN16">
            <v>0</v>
          </cell>
          <cell r="AO16">
            <v>701</v>
          </cell>
          <cell r="AP16">
            <v>15000</v>
          </cell>
          <cell r="AQ16">
            <v>500</v>
          </cell>
          <cell r="AR16">
            <v>56564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589537.9</v>
          </cell>
          <cell r="BA16">
            <v>0</v>
          </cell>
          <cell r="BB16">
            <v>6366.5</v>
          </cell>
          <cell r="BC16">
            <v>6366.5</v>
          </cell>
          <cell r="BD16">
            <v>0</v>
          </cell>
          <cell r="BE16">
            <v>492767.1</v>
          </cell>
          <cell r="BF16">
            <v>3565240</v>
          </cell>
          <cell r="BG16">
            <v>7066815</v>
          </cell>
          <cell r="BH16">
            <v>6684825</v>
          </cell>
          <cell r="BI16">
            <v>1968521.7999999998</v>
          </cell>
          <cell r="BJ16">
            <v>2260107.5</v>
          </cell>
          <cell r="BK16">
            <v>3055920</v>
          </cell>
          <cell r="BL16">
            <v>3346232.4</v>
          </cell>
          <cell r="BM16">
            <v>448201.6</v>
          </cell>
          <cell r="BN16">
            <v>2355605</v>
          </cell>
          <cell r="BO16">
            <v>2164610</v>
          </cell>
          <cell r="BP16">
            <v>6366.5</v>
          </cell>
          <cell r="BQ16">
            <v>2733775.1</v>
          </cell>
          <cell r="BR16">
            <v>1370070.8</v>
          </cell>
          <cell r="BS16">
            <v>0</v>
          </cell>
          <cell r="BT16">
            <v>1307679.0999999999</v>
          </cell>
          <cell r="BU16">
            <v>891310</v>
          </cell>
          <cell r="BV16">
            <v>1035192.8999999999</v>
          </cell>
          <cell r="BW16">
            <v>915502.7</v>
          </cell>
          <cell r="BX16">
            <v>0</v>
          </cell>
          <cell r="BY16">
            <v>1847558.3</v>
          </cell>
          <cell r="BZ16">
            <v>2470202</v>
          </cell>
          <cell r="CA16">
            <v>1494854.2</v>
          </cell>
          <cell r="CB16">
            <v>3310580</v>
          </cell>
          <cell r="CC16">
            <v>0</v>
          </cell>
          <cell r="CD16">
            <v>892583.29999999993</v>
          </cell>
          <cell r="CE16">
            <v>19099500</v>
          </cell>
          <cell r="CF16">
            <v>636650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2070</v>
          </cell>
          <cell r="AQ17">
            <v>10</v>
          </cell>
          <cell r="AR17">
            <v>2080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22134924</v>
          </cell>
          <cell r="CF17">
            <v>106932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20000</v>
          </cell>
          <cell r="AQ18">
            <v>0</v>
          </cell>
          <cell r="AR18">
            <v>20000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52742000</v>
          </cell>
          <cell r="CF18">
            <v>0</v>
          </cell>
        </row>
        <row r="19">
          <cell r="E19">
            <v>848</v>
          </cell>
          <cell r="F19">
            <v>700</v>
          </cell>
          <cell r="G19">
            <v>846</v>
          </cell>
          <cell r="H19">
            <v>350</v>
          </cell>
          <cell r="I19">
            <v>3000</v>
          </cell>
          <cell r="J19">
            <v>500</v>
          </cell>
          <cell r="K19">
            <v>3916</v>
          </cell>
          <cell r="L19">
            <v>500</v>
          </cell>
          <cell r="M19">
            <v>25</v>
          </cell>
          <cell r="N19">
            <v>3052</v>
          </cell>
          <cell r="O19">
            <v>27</v>
          </cell>
          <cell r="P19">
            <v>1747</v>
          </cell>
          <cell r="Q19">
            <v>20445</v>
          </cell>
          <cell r="R19">
            <v>35946</v>
          </cell>
          <cell r="S19">
            <v>30740</v>
          </cell>
          <cell r="T19">
            <v>11518</v>
          </cell>
          <cell r="U19">
            <v>10241</v>
          </cell>
          <cell r="V19">
            <v>14323</v>
          </cell>
          <cell r="W19">
            <v>16675</v>
          </cell>
          <cell r="X19">
            <v>2342</v>
          </cell>
          <cell r="Y19">
            <v>9741</v>
          </cell>
          <cell r="Z19">
            <v>5654</v>
          </cell>
          <cell r="AA19">
            <v>25</v>
          </cell>
          <cell r="AB19">
            <v>10922</v>
          </cell>
          <cell r="AC19">
            <v>6766</v>
          </cell>
          <cell r="AD19">
            <v>4782</v>
          </cell>
          <cell r="AE19">
            <v>5415</v>
          </cell>
          <cell r="AF19">
            <v>4366</v>
          </cell>
          <cell r="AG19">
            <v>8390</v>
          </cell>
          <cell r="AH19">
            <v>4050</v>
          </cell>
          <cell r="AI19">
            <v>3415</v>
          </cell>
          <cell r="AJ19">
            <v>6149</v>
          </cell>
          <cell r="AK19">
            <v>12713</v>
          </cell>
          <cell r="AL19">
            <v>7791</v>
          </cell>
          <cell r="AM19">
            <v>21446</v>
          </cell>
          <cell r="AN19">
            <v>4703</v>
          </cell>
          <cell r="AO19">
            <v>7182</v>
          </cell>
          <cell r="AP19">
            <v>114666</v>
          </cell>
          <cell r="AQ19">
            <v>3810</v>
          </cell>
          <cell r="AR19">
            <v>399727</v>
          </cell>
          <cell r="AT19">
            <v>585874.72</v>
          </cell>
          <cell r="AU19">
            <v>3286850</v>
          </cell>
          <cell r="AV19">
            <v>584492.93999999994</v>
          </cell>
          <cell r="AW19">
            <v>1643425</v>
          </cell>
          <cell r="AX19">
            <v>75524300</v>
          </cell>
          <cell r="AY19">
            <v>2347750</v>
          </cell>
          <cell r="AZ19">
            <v>4066350.94</v>
          </cell>
          <cell r="BA19">
            <v>2347750</v>
          </cell>
          <cell r="BB19">
            <v>20184.3</v>
          </cell>
          <cell r="BC19">
            <v>14193138</v>
          </cell>
          <cell r="BD19">
            <v>86453.700000000012</v>
          </cell>
          <cell r="BE19">
            <v>1432377.5</v>
          </cell>
          <cell r="BF19">
            <v>18749714.789999999</v>
          </cell>
          <cell r="BG19">
            <v>47654262.25</v>
          </cell>
          <cell r="BH19">
            <v>28446782.120000001</v>
          </cell>
          <cell r="BI19">
            <v>11589840.280000001</v>
          </cell>
          <cell r="BJ19">
            <v>11041137.719999999</v>
          </cell>
          <cell r="BK19">
            <v>14289529.07</v>
          </cell>
          <cell r="BL19">
            <v>16136029.040000001</v>
          </cell>
          <cell r="BM19">
            <v>1823072.6999999997</v>
          </cell>
          <cell r="BN19">
            <v>10010452.99</v>
          </cell>
          <cell r="BO19">
            <v>8826584.3000000007</v>
          </cell>
          <cell r="BP19">
            <v>20184.3</v>
          </cell>
          <cell r="BQ19">
            <v>10587773.23</v>
          </cell>
          <cell r="BR19">
            <v>6141919.0199999996</v>
          </cell>
          <cell r="BS19">
            <v>4515505.2300000004</v>
          </cell>
          <cell r="BT19">
            <v>4339304.42</v>
          </cell>
          <cell r="BU19">
            <v>6644781.4299999997</v>
          </cell>
          <cell r="BV19">
            <v>7650019.2200000007</v>
          </cell>
          <cell r="BW19">
            <v>3995248.6900000004</v>
          </cell>
          <cell r="BX19">
            <v>2901622.67</v>
          </cell>
          <cell r="BY19">
            <v>6216554.8799999999</v>
          </cell>
          <cell r="BZ19">
            <v>14388303.57</v>
          </cell>
          <cell r="CA19">
            <v>8454952.9399999995</v>
          </cell>
          <cell r="CB19">
            <v>21316063.870000001</v>
          </cell>
          <cell r="CC19">
            <v>14073716.5</v>
          </cell>
          <cell r="CD19">
            <v>18781500.920000002</v>
          </cell>
          <cell r="CE19">
            <v>415549790.68000001</v>
          </cell>
          <cell r="CF19">
            <v>8255039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4"/>
  <sheetViews>
    <sheetView workbookViewId="0">
      <selection activeCell="J11" sqref="J11"/>
    </sheetView>
  </sheetViews>
  <sheetFormatPr defaultRowHeight="12" x14ac:dyDescent="0.2"/>
  <sheetData>
    <row r="3" spans="1:21" ht="237" customHeight="1" x14ac:dyDescent="0.2">
      <c r="A3" s="205" t="s">
        <v>222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</row>
    <row r="4" spans="1:21" ht="83.25" customHeight="1" x14ac:dyDescent="0.2">
      <c r="A4" s="206" t="s">
        <v>221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</row>
  </sheetData>
  <mergeCells count="2">
    <mergeCell ref="A3:U3"/>
    <mergeCell ref="A4:U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workbookViewId="0">
      <selection activeCell="E24" sqref="E24"/>
    </sheetView>
  </sheetViews>
  <sheetFormatPr defaultRowHeight="12" x14ac:dyDescent="0.2"/>
  <cols>
    <col min="1" max="1" width="36.33203125" style="3" customWidth="1"/>
    <col min="2" max="2" width="13.1640625" style="2" customWidth="1"/>
    <col min="3" max="3" width="15.1640625" style="2" customWidth="1"/>
    <col min="4" max="4" width="12.6640625" style="2" customWidth="1"/>
    <col min="5" max="5" width="15.5" style="2" customWidth="1"/>
    <col min="6" max="6" width="12" style="2" customWidth="1"/>
    <col min="7" max="7" width="14.83203125" style="2" customWidth="1"/>
    <col min="8" max="8" width="10.5" style="2" customWidth="1"/>
    <col min="9" max="9" width="11.33203125" style="3" customWidth="1"/>
    <col min="10" max="10" width="9.33203125" style="3"/>
    <col min="11" max="11" width="13.1640625" style="3" customWidth="1"/>
    <col min="12" max="12" width="9.33203125" style="3"/>
    <col min="13" max="13" width="34" style="3" customWidth="1"/>
    <col min="14" max="14" width="9.33203125" style="3"/>
    <col min="15" max="15" width="13.33203125" style="3" customWidth="1"/>
    <col min="16" max="16384" width="9.33203125" style="3"/>
  </cols>
  <sheetData>
    <row r="1" spans="1:11" ht="15.75" x14ac:dyDescent="0.2">
      <c r="A1" s="1" t="s">
        <v>178</v>
      </c>
    </row>
    <row r="2" spans="1:11" ht="17.25" customHeight="1" x14ac:dyDescent="0.2">
      <c r="A2" s="4" t="s">
        <v>51</v>
      </c>
    </row>
    <row r="3" spans="1:11" ht="28.5" customHeight="1" x14ac:dyDescent="0.2">
      <c r="A3" s="216" t="s">
        <v>1</v>
      </c>
      <c r="B3" s="214" t="s">
        <v>2</v>
      </c>
      <c r="C3" s="214" t="s">
        <v>3</v>
      </c>
      <c r="D3" s="214" t="s">
        <v>172</v>
      </c>
      <c r="E3" s="214" t="s">
        <v>173</v>
      </c>
      <c r="F3" s="214" t="s">
        <v>174</v>
      </c>
      <c r="G3" s="214" t="s">
        <v>175</v>
      </c>
      <c r="H3" s="215" t="s">
        <v>176</v>
      </c>
      <c r="I3" s="215"/>
      <c r="J3" s="215" t="s">
        <v>177</v>
      </c>
      <c r="K3" s="215"/>
    </row>
    <row r="4" spans="1:11" ht="21.75" customHeight="1" x14ac:dyDescent="0.2">
      <c r="A4" s="217"/>
      <c r="B4" s="214"/>
      <c r="C4" s="214"/>
      <c r="D4" s="214"/>
      <c r="E4" s="214"/>
      <c r="F4" s="214"/>
      <c r="G4" s="214"/>
      <c r="H4" s="5" t="s">
        <v>6</v>
      </c>
      <c r="I4" s="6" t="s">
        <v>7</v>
      </c>
      <c r="J4" s="5" t="s">
        <v>6</v>
      </c>
      <c r="K4" s="6" t="s">
        <v>7</v>
      </c>
    </row>
    <row r="5" spans="1:11" ht="12" customHeight="1" x14ac:dyDescent="0.2">
      <c r="A5" s="7" t="s">
        <v>54</v>
      </c>
      <c r="B5" s="8">
        <v>12400</v>
      </c>
      <c r="C5" s="8">
        <v>10864756</v>
      </c>
      <c r="D5" s="8">
        <v>5406</v>
      </c>
      <c r="E5" s="8">
        <v>3680447.5099999979</v>
      </c>
      <c r="F5" s="9">
        <f t="shared" ref="F5:F37" si="0">ROUND(B5/12*5,0)</f>
        <v>5167</v>
      </c>
      <c r="G5" s="9">
        <f t="shared" ref="G5:G37" si="1">ROUND(C5/12*5,0)</f>
        <v>4526982</v>
      </c>
      <c r="H5" s="45">
        <f t="shared" ref="H5:H37" si="2">D5/F5</f>
        <v>1.0462550803173989</v>
      </c>
      <c r="I5" s="9">
        <f t="shared" ref="I5:I37" si="3">D5-F5</f>
        <v>239</v>
      </c>
      <c r="J5" s="10">
        <f t="shared" ref="J5:J37" si="4">E5/G5</f>
        <v>0.81300246168418555</v>
      </c>
      <c r="K5" s="9">
        <f t="shared" ref="K5:K37" si="5">E5-G5</f>
        <v>-846534.49000000209</v>
      </c>
    </row>
    <row r="6" spans="1:11" x14ac:dyDescent="0.2">
      <c r="A6" s="7" t="s">
        <v>18</v>
      </c>
      <c r="B6" s="8">
        <v>15907</v>
      </c>
      <c r="C6" s="8">
        <v>15634421.419999998</v>
      </c>
      <c r="D6" s="8">
        <v>4678</v>
      </c>
      <c r="E6" s="8">
        <v>4510990.9699999709</v>
      </c>
      <c r="F6" s="9">
        <f t="shared" si="0"/>
        <v>6628</v>
      </c>
      <c r="G6" s="9">
        <f t="shared" si="1"/>
        <v>6514342</v>
      </c>
      <c r="H6" s="47">
        <f t="shared" si="2"/>
        <v>0.70579360289680149</v>
      </c>
      <c r="I6" s="9">
        <f t="shared" si="3"/>
        <v>-1950</v>
      </c>
      <c r="J6" s="43">
        <f t="shared" si="4"/>
        <v>0.6924707008013965</v>
      </c>
      <c r="K6" s="9">
        <f t="shared" si="5"/>
        <v>-2003351.0300000291</v>
      </c>
    </row>
    <row r="7" spans="1:11" x14ac:dyDescent="0.2">
      <c r="A7" s="7" t="s">
        <v>20</v>
      </c>
      <c r="B7" s="8">
        <v>16380</v>
      </c>
      <c r="C7" s="8">
        <v>15764459.799999997</v>
      </c>
      <c r="D7" s="8">
        <v>6935</v>
      </c>
      <c r="E7" s="8">
        <v>6444657.5000001304</v>
      </c>
      <c r="F7" s="9">
        <f t="shared" si="0"/>
        <v>6825</v>
      </c>
      <c r="G7" s="9">
        <f t="shared" si="1"/>
        <v>6568525</v>
      </c>
      <c r="H7" s="45">
        <f t="shared" si="2"/>
        <v>1.0161172161172161</v>
      </c>
      <c r="I7" s="9">
        <f t="shared" si="3"/>
        <v>110</v>
      </c>
      <c r="J7" s="10">
        <f t="shared" si="4"/>
        <v>0.98114226557714712</v>
      </c>
      <c r="K7" s="9">
        <f t="shared" si="5"/>
        <v>-123867.49999986961</v>
      </c>
    </row>
    <row r="8" spans="1:11" x14ac:dyDescent="0.2">
      <c r="A8" s="7" t="s">
        <v>35</v>
      </c>
      <c r="B8" s="8">
        <v>34250</v>
      </c>
      <c r="C8" s="8">
        <v>32822773.5</v>
      </c>
      <c r="D8" s="8">
        <v>18946</v>
      </c>
      <c r="E8" s="8">
        <v>17563512.470000353</v>
      </c>
      <c r="F8" s="9">
        <f t="shared" si="0"/>
        <v>14271</v>
      </c>
      <c r="G8" s="9">
        <f t="shared" si="1"/>
        <v>13676156</v>
      </c>
      <c r="H8" s="45">
        <f t="shared" si="2"/>
        <v>1.3275874150374887</v>
      </c>
      <c r="I8" s="9">
        <f t="shared" si="3"/>
        <v>4675</v>
      </c>
      <c r="J8" s="44">
        <f t="shared" si="4"/>
        <v>1.2842433553697656</v>
      </c>
      <c r="K8" s="9">
        <f t="shared" si="5"/>
        <v>3887356.4700003527</v>
      </c>
    </row>
    <row r="9" spans="1:11" x14ac:dyDescent="0.2">
      <c r="A9" s="7" t="s">
        <v>37</v>
      </c>
      <c r="B9" s="8">
        <v>119534</v>
      </c>
      <c r="C9" s="8">
        <v>113385388.80000001</v>
      </c>
      <c r="D9" s="8">
        <v>72158</v>
      </c>
      <c r="E9" s="8">
        <v>65922019.489989623</v>
      </c>
      <c r="F9" s="9">
        <f t="shared" si="0"/>
        <v>49806</v>
      </c>
      <c r="G9" s="9">
        <f t="shared" si="1"/>
        <v>47243912</v>
      </c>
      <c r="H9" s="45">
        <f t="shared" si="2"/>
        <v>1.4487812713327712</v>
      </c>
      <c r="I9" s="9">
        <f t="shared" si="3"/>
        <v>22352</v>
      </c>
      <c r="J9" s="44">
        <f t="shared" si="4"/>
        <v>1.3953548023285969</v>
      </c>
      <c r="K9" s="9">
        <f t="shared" si="5"/>
        <v>18678107.489989623</v>
      </c>
    </row>
    <row r="10" spans="1:11" s="11" customFormat="1" x14ac:dyDescent="0.2">
      <c r="A10" s="7" t="s">
        <v>52</v>
      </c>
      <c r="B10" s="8">
        <v>6992</v>
      </c>
      <c r="C10" s="8">
        <v>6500316.6399999997</v>
      </c>
      <c r="D10" s="8">
        <v>4358</v>
      </c>
      <c r="E10" s="8">
        <v>3978970.620000015</v>
      </c>
      <c r="F10" s="9">
        <f t="shared" si="0"/>
        <v>2913</v>
      </c>
      <c r="G10" s="9">
        <f t="shared" si="1"/>
        <v>2708465</v>
      </c>
      <c r="H10" s="45">
        <f t="shared" si="2"/>
        <v>1.4960521798832818</v>
      </c>
      <c r="I10" s="9">
        <f t="shared" si="3"/>
        <v>1445</v>
      </c>
      <c r="J10" s="44">
        <f t="shared" si="4"/>
        <v>1.4690869625415188</v>
      </c>
      <c r="K10" s="9">
        <f t="shared" si="5"/>
        <v>1270505.620000015</v>
      </c>
    </row>
    <row r="11" spans="1:11" x14ac:dyDescent="0.2">
      <c r="A11" s="7" t="s">
        <v>25</v>
      </c>
      <c r="B11" s="8">
        <v>54234</v>
      </c>
      <c r="C11" s="8">
        <v>55314429.830000013</v>
      </c>
      <c r="D11" s="8">
        <v>23766</v>
      </c>
      <c r="E11" s="8">
        <v>22553815.850000445</v>
      </c>
      <c r="F11" s="9">
        <f t="shared" si="0"/>
        <v>22598</v>
      </c>
      <c r="G11" s="9">
        <f t="shared" si="1"/>
        <v>23047679</v>
      </c>
      <c r="H11" s="45">
        <f t="shared" si="2"/>
        <v>1.0516859899106115</v>
      </c>
      <c r="I11" s="9">
        <f t="shared" si="3"/>
        <v>1168</v>
      </c>
      <c r="J11" s="44">
        <f t="shared" si="4"/>
        <v>0.97857210914818993</v>
      </c>
      <c r="K11" s="9">
        <f t="shared" si="5"/>
        <v>-493863.1499995552</v>
      </c>
    </row>
    <row r="12" spans="1:11" s="11" customFormat="1" x14ac:dyDescent="0.2">
      <c r="A12" s="7" t="s">
        <v>29</v>
      </c>
      <c r="B12" s="8">
        <v>1300</v>
      </c>
      <c r="C12" s="8">
        <v>1435293</v>
      </c>
      <c r="D12" s="8">
        <v>670</v>
      </c>
      <c r="E12" s="8">
        <v>615542.05999999971</v>
      </c>
      <c r="F12" s="9">
        <f t="shared" si="0"/>
        <v>542</v>
      </c>
      <c r="G12" s="9">
        <f t="shared" si="1"/>
        <v>598039</v>
      </c>
      <c r="H12" s="45">
        <f t="shared" si="2"/>
        <v>1.2361623616236161</v>
      </c>
      <c r="I12" s="9">
        <f t="shared" si="3"/>
        <v>128</v>
      </c>
      <c r="J12" s="44">
        <f t="shared" si="4"/>
        <v>1.0292674223587419</v>
      </c>
      <c r="K12" s="9">
        <f t="shared" si="5"/>
        <v>17503.059999999707</v>
      </c>
    </row>
    <row r="13" spans="1:11" x14ac:dyDescent="0.2">
      <c r="A13" s="7" t="s">
        <v>45</v>
      </c>
      <c r="B13" s="8">
        <v>74036</v>
      </c>
      <c r="C13" s="8">
        <v>75643085.200000003</v>
      </c>
      <c r="D13" s="8">
        <v>23184</v>
      </c>
      <c r="E13" s="8">
        <v>22787687.88000017</v>
      </c>
      <c r="F13" s="9">
        <f t="shared" si="0"/>
        <v>30848</v>
      </c>
      <c r="G13" s="9">
        <f t="shared" si="1"/>
        <v>31517952</v>
      </c>
      <c r="H13" s="47">
        <f t="shared" si="2"/>
        <v>0.75155601659751037</v>
      </c>
      <c r="I13" s="9">
        <f t="shared" si="3"/>
        <v>-7664</v>
      </c>
      <c r="J13" s="47">
        <f t="shared" si="4"/>
        <v>0.72300661794269405</v>
      </c>
      <c r="K13" s="9">
        <f t="shared" si="5"/>
        <v>-8730264.1199998297</v>
      </c>
    </row>
    <row r="14" spans="1:11" s="11" customFormat="1" x14ac:dyDescent="0.2">
      <c r="A14" s="7" t="s">
        <v>43</v>
      </c>
      <c r="B14" s="8">
        <v>25571</v>
      </c>
      <c r="C14" s="8">
        <v>26668260.059999999</v>
      </c>
      <c r="D14" s="8">
        <v>7787</v>
      </c>
      <c r="E14" s="8">
        <v>8047728.9500001194</v>
      </c>
      <c r="F14" s="9">
        <f t="shared" si="0"/>
        <v>10655</v>
      </c>
      <c r="G14" s="9">
        <f t="shared" si="1"/>
        <v>11111775</v>
      </c>
      <c r="H14" s="47">
        <f t="shared" si="2"/>
        <v>0.73083059596433597</v>
      </c>
      <c r="I14" s="9">
        <f t="shared" si="3"/>
        <v>-2868</v>
      </c>
      <c r="J14" s="47">
        <f t="shared" si="4"/>
        <v>0.72425233142320822</v>
      </c>
      <c r="K14" s="9">
        <f t="shared" si="5"/>
        <v>-3064046.0499998806</v>
      </c>
    </row>
    <row r="15" spans="1:11" x14ac:dyDescent="0.2">
      <c r="A15" s="7" t="s">
        <v>32</v>
      </c>
      <c r="B15" s="8">
        <v>28031</v>
      </c>
      <c r="C15" s="8">
        <v>27096444.910000004</v>
      </c>
      <c r="D15" s="8">
        <v>14088</v>
      </c>
      <c r="E15" s="8">
        <v>13264220.540000347</v>
      </c>
      <c r="F15" s="9">
        <f t="shared" si="0"/>
        <v>11680</v>
      </c>
      <c r="G15" s="9">
        <f t="shared" si="1"/>
        <v>11290185</v>
      </c>
      <c r="H15" s="45">
        <f t="shared" si="2"/>
        <v>1.2061643835616438</v>
      </c>
      <c r="I15" s="9">
        <f t="shared" si="3"/>
        <v>2408</v>
      </c>
      <c r="J15" s="44">
        <f t="shared" si="4"/>
        <v>1.1748452784432095</v>
      </c>
      <c r="K15" s="9">
        <f t="shared" si="5"/>
        <v>1974035.5400003474</v>
      </c>
    </row>
    <row r="16" spans="1:11" x14ac:dyDescent="0.2">
      <c r="A16" s="7" t="s">
        <v>40</v>
      </c>
      <c r="B16" s="8">
        <v>28977</v>
      </c>
      <c r="C16" s="8">
        <v>28589591.57</v>
      </c>
      <c r="D16" s="8">
        <v>11486</v>
      </c>
      <c r="E16" s="8">
        <v>11240683.660000321</v>
      </c>
      <c r="F16" s="9">
        <f t="shared" si="0"/>
        <v>12074</v>
      </c>
      <c r="G16" s="9">
        <f t="shared" si="1"/>
        <v>11912330</v>
      </c>
      <c r="H16" s="10">
        <f t="shared" si="2"/>
        <v>0.95130031472585719</v>
      </c>
      <c r="I16" s="9">
        <f t="shared" si="3"/>
        <v>-588</v>
      </c>
      <c r="J16" s="10">
        <f t="shared" si="4"/>
        <v>0.94361755089057475</v>
      </c>
      <c r="K16" s="9">
        <f t="shared" si="5"/>
        <v>-671646.33999967948</v>
      </c>
    </row>
    <row r="17" spans="1:11" x14ac:dyDescent="0.2">
      <c r="A17" s="7" t="s">
        <v>33</v>
      </c>
      <c r="B17" s="8">
        <v>11268</v>
      </c>
      <c r="C17" s="8">
        <v>10173579.609999999</v>
      </c>
      <c r="D17" s="8">
        <v>4370</v>
      </c>
      <c r="E17" s="8">
        <v>3909894.8100000201</v>
      </c>
      <c r="F17" s="9">
        <f t="shared" si="0"/>
        <v>4695</v>
      </c>
      <c r="G17" s="9">
        <f t="shared" si="1"/>
        <v>4238992</v>
      </c>
      <c r="H17" s="47">
        <f t="shared" si="2"/>
        <v>0.93077742279020237</v>
      </c>
      <c r="I17" s="9">
        <f t="shared" si="3"/>
        <v>-325</v>
      </c>
      <c r="J17" s="47">
        <f t="shared" si="4"/>
        <v>0.92236428141407678</v>
      </c>
      <c r="K17" s="9">
        <f t="shared" si="5"/>
        <v>-329097.18999997992</v>
      </c>
    </row>
    <row r="18" spans="1:11" s="11" customFormat="1" x14ac:dyDescent="0.2">
      <c r="A18" s="7" t="s">
        <v>22</v>
      </c>
      <c r="B18" s="8">
        <v>21315</v>
      </c>
      <c r="C18" s="8">
        <v>20555542.750000007</v>
      </c>
      <c r="D18" s="8">
        <v>10840</v>
      </c>
      <c r="E18" s="8">
        <v>10104477.710000178</v>
      </c>
      <c r="F18" s="9">
        <f t="shared" si="0"/>
        <v>8881</v>
      </c>
      <c r="G18" s="9">
        <f t="shared" si="1"/>
        <v>8564809</v>
      </c>
      <c r="H18" s="45">
        <f t="shared" si="2"/>
        <v>1.2205832676500394</v>
      </c>
      <c r="I18" s="9">
        <f t="shared" si="3"/>
        <v>1959</v>
      </c>
      <c r="J18" s="44">
        <f t="shared" si="4"/>
        <v>1.1797668471065936</v>
      </c>
      <c r="K18" s="9">
        <f t="shared" si="5"/>
        <v>1539668.7100001778</v>
      </c>
    </row>
    <row r="19" spans="1:11" x14ac:dyDescent="0.2">
      <c r="A19" s="7" t="s">
        <v>41</v>
      </c>
      <c r="B19" s="8">
        <v>31017</v>
      </c>
      <c r="C19" s="8">
        <v>30527177.530000001</v>
      </c>
      <c r="D19" s="8">
        <v>16420</v>
      </c>
      <c r="E19" s="8">
        <v>14540159.859999729</v>
      </c>
      <c r="F19" s="9">
        <f t="shared" si="0"/>
        <v>12924</v>
      </c>
      <c r="G19" s="9">
        <f t="shared" si="1"/>
        <v>12719657</v>
      </c>
      <c r="H19" s="45">
        <f t="shared" si="2"/>
        <v>1.2705044877746827</v>
      </c>
      <c r="I19" s="9">
        <f t="shared" si="3"/>
        <v>3496</v>
      </c>
      <c r="J19" s="44">
        <f t="shared" si="4"/>
        <v>1.143125153453409</v>
      </c>
      <c r="K19" s="9">
        <f t="shared" si="5"/>
        <v>1820502.8599997293</v>
      </c>
    </row>
    <row r="20" spans="1:11" x14ac:dyDescent="0.2">
      <c r="A20" s="7" t="s">
        <v>17</v>
      </c>
      <c r="B20" s="8">
        <v>12672</v>
      </c>
      <c r="C20" s="8">
        <v>12891898.18</v>
      </c>
      <c r="D20" s="8">
        <v>4124</v>
      </c>
      <c r="E20" s="8">
        <v>4197857.3499999661</v>
      </c>
      <c r="F20" s="9">
        <f t="shared" si="0"/>
        <v>5280</v>
      </c>
      <c r="G20" s="9">
        <f t="shared" si="1"/>
        <v>5371624</v>
      </c>
      <c r="H20" s="47">
        <f t="shared" si="2"/>
        <v>0.78106060606060601</v>
      </c>
      <c r="I20" s="9">
        <f t="shared" si="3"/>
        <v>-1156</v>
      </c>
      <c r="J20" s="47">
        <f t="shared" si="4"/>
        <v>0.7814875631652487</v>
      </c>
      <c r="K20" s="9">
        <f t="shared" si="5"/>
        <v>-1173766.6500000339</v>
      </c>
    </row>
    <row r="21" spans="1:11" x14ac:dyDescent="0.2">
      <c r="A21" s="7" t="s">
        <v>46</v>
      </c>
      <c r="B21" s="8">
        <v>2230</v>
      </c>
      <c r="C21" s="8">
        <v>1953903.7</v>
      </c>
      <c r="D21" s="8">
        <v>1034</v>
      </c>
      <c r="E21" s="8">
        <v>876138.57999999507</v>
      </c>
      <c r="F21" s="9">
        <f t="shared" si="0"/>
        <v>929</v>
      </c>
      <c r="G21" s="9">
        <f t="shared" si="1"/>
        <v>814127</v>
      </c>
      <c r="H21" s="45">
        <f t="shared" si="2"/>
        <v>1.1130247578040904</v>
      </c>
      <c r="I21" s="9">
        <f t="shared" si="3"/>
        <v>105</v>
      </c>
      <c r="J21" s="44">
        <f t="shared" si="4"/>
        <v>1.0761694182848562</v>
      </c>
      <c r="K21" s="9">
        <f t="shared" si="5"/>
        <v>62011.579999995069</v>
      </c>
    </row>
    <row r="22" spans="1:11" x14ac:dyDescent="0.2">
      <c r="A22" s="7" t="s">
        <v>28</v>
      </c>
      <c r="B22" s="8">
        <v>27350</v>
      </c>
      <c r="C22" s="8">
        <v>24642145.849999998</v>
      </c>
      <c r="D22" s="8">
        <v>15879</v>
      </c>
      <c r="E22" s="8">
        <v>13380628.950000497</v>
      </c>
      <c r="F22" s="9">
        <f t="shared" si="0"/>
        <v>11396</v>
      </c>
      <c r="G22" s="9">
        <f t="shared" si="1"/>
        <v>10267561</v>
      </c>
      <c r="H22" s="45">
        <f t="shared" si="2"/>
        <v>1.3933836433836433</v>
      </c>
      <c r="I22" s="9">
        <f t="shared" si="3"/>
        <v>4483</v>
      </c>
      <c r="J22" s="44">
        <f t="shared" si="4"/>
        <v>1.3031944928304293</v>
      </c>
      <c r="K22" s="9">
        <f t="shared" si="5"/>
        <v>3113067.9500004966</v>
      </c>
    </row>
    <row r="23" spans="1:11" x14ac:dyDescent="0.2">
      <c r="A23" s="7" t="s">
        <v>38</v>
      </c>
      <c r="B23" s="8">
        <v>13471</v>
      </c>
      <c r="C23" s="8">
        <v>13132602.109999998</v>
      </c>
      <c r="D23" s="8">
        <v>5582</v>
      </c>
      <c r="E23" s="8">
        <v>5186181.1000000583</v>
      </c>
      <c r="F23" s="9">
        <f t="shared" si="0"/>
        <v>5613</v>
      </c>
      <c r="G23" s="9">
        <f t="shared" si="1"/>
        <v>5471918</v>
      </c>
      <c r="H23" s="45">
        <f t="shared" si="2"/>
        <v>0.99447710671655087</v>
      </c>
      <c r="I23" s="9">
        <f t="shared" si="3"/>
        <v>-31</v>
      </c>
      <c r="J23" s="10">
        <f t="shared" si="4"/>
        <v>0.94778121675070026</v>
      </c>
      <c r="K23" s="9">
        <f t="shared" si="5"/>
        <v>-285736.8999999417</v>
      </c>
    </row>
    <row r="24" spans="1:11" x14ac:dyDescent="0.2">
      <c r="A24" s="7" t="s">
        <v>26</v>
      </c>
      <c r="B24" s="8">
        <v>21298</v>
      </c>
      <c r="C24" s="8">
        <v>19006548.18</v>
      </c>
      <c r="D24" s="8">
        <v>8354</v>
      </c>
      <c r="E24" s="8">
        <v>7409395.1400000714</v>
      </c>
      <c r="F24" s="9">
        <f t="shared" si="0"/>
        <v>8874</v>
      </c>
      <c r="G24" s="9">
        <f t="shared" si="1"/>
        <v>7919395</v>
      </c>
      <c r="H24" s="47">
        <f t="shared" si="2"/>
        <v>0.94140184809556005</v>
      </c>
      <c r="I24" s="9">
        <f t="shared" si="3"/>
        <v>-520</v>
      </c>
      <c r="J24" s="47">
        <f t="shared" si="4"/>
        <v>0.93560115892692197</v>
      </c>
      <c r="K24" s="9">
        <f t="shared" si="5"/>
        <v>-509999.85999992862</v>
      </c>
    </row>
    <row r="25" spans="1:11" x14ac:dyDescent="0.2">
      <c r="A25" s="7" t="s">
        <v>39</v>
      </c>
      <c r="B25" s="8">
        <v>18422</v>
      </c>
      <c r="C25" s="8">
        <v>17709323.559999999</v>
      </c>
      <c r="D25" s="8">
        <v>8308</v>
      </c>
      <c r="E25" s="8">
        <v>7216585.8900001161</v>
      </c>
      <c r="F25" s="9">
        <f t="shared" si="0"/>
        <v>7676</v>
      </c>
      <c r="G25" s="9">
        <f t="shared" si="1"/>
        <v>7378885</v>
      </c>
      <c r="H25" s="45">
        <f t="shared" si="2"/>
        <v>1.0823345492443981</v>
      </c>
      <c r="I25" s="9">
        <f t="shared" si="3"/>
        <v>632</v>
      </c>
      <c r="J25" s="44">
        <f t="shared" si="4"/>
        <v>0.97800492757376167</v>
      </c>
      <c r="K25" s="9">
        <f t="shared" si="5"/>
        <v>-162299.10999988392</v>
      </c>
    </row>
    <row r="26" spans="1:11" x14ac:dyDescent="0.2">
      <c r="A26" s="7" t="s">
        <v>27</v>
      </c>
      <c r="B26" s="8">
        <v>35620</v>
      </c>
      <c r="C26" s="8">
        <v>34754589.43</v>
      </c>
      <c r="D26" s="8">
        <v>23227</v>
      </c>
      <c r="E26" s="8">
        <v>22438522.580000538</v>
      </c>
      <c r="F26" s="9">
        <f t="shared" si="0"/>
        <v>14842</v>
      </c>
      <c r="G26" s="9">
        <f t="shared" si="1"/>
        <v>14481079</v>
      </c>
      <c r="H26" s="45">
        <f t="shared" si="2"/>
        <v>1.5649508152540088</v>
      </c>
      <c r="I26" s="9">
        <f t="shared" si="3"/>
        <v>8385</v>
      </c>
      <c r="J26" s="44">
        <f t="shared" si="4"/>
        <v>1.5495062612392723</v>
      </c>
      <c r="K26" s="9">
        <f t="shared" si="5"/>
        <v>7957443.5800005384</v>
      </c>
    </row>
    <row r="27" spans="1:11" x14ac:dyDescent="0.2">
      <c r="A27" s="7" t="s">
        <v>42</v>
      </c>
      <c r="B27" s="8">
        <v>96454</v>
      </c>
      <c r="C27" s="8">
        <v>88713518.140000015</v>
      </c>
      <c r="D27" s="8">
        <v>72615</v>
      </c>
      <c r="E27" s="8">
        <v>66480846.679993615</v>
      </c>
      <c r="F27" s="9">
        <f t="shared" si="0"/>
        <v>40189</v>
      </c>
      <c r="G27" s="9">
        <f t="shared" si="1"/>
        <v>36963966</v>
      </c>
      <c r="H27" s="45">
        <f t="shared" si="2"/>
        <v>1.8068376919057454</v>
      </c>
      <c r="I27" s="9">
        <f t="shared" si="3"/>
        <v>32426</v>
      </c>
      <c r="J27" s="44">
        <f t="shared" si="4"/>
        <v>1.7985312149673987</v>
      </c>
      <c r="K27" s="9">
        <f t="shared" si="5"/>
        <v>29516880.679993615</v>
      </c>
    </row>
    <row r="28" spans="1:11" s="11" customFormat="1" x14ac:dyDescent="0.2">
      <c r="A28" s="7" t="s">
        <v>31</v>
      </c>
      <c r="B28" s="8">
        <v>56300</v>
      </c>
      <c r="C28" s="8">
        <v>52518748.240000002</v>
      </c>
      <c r="D28" s="8">
        <v>34923</v>
      </c>
      <c r="E28" s="8">
        <v>30768040.089999352</v>
      </c>
      <c r="F28" s="9">
        <f t="shared" si="0"/>
        <v>23458</v>
      </c>
      <c r="G28" s="9">
        <f t="shared" si="1"/>
        <v>21882812</v>
      </c>
      <c r="H28" s="45">
        <f t="shared" si="2"/>
        <v>1.4887458436354335</v>
      </c>
      <c r="I28" s="9">
        <f t="shared" si="3"/>
        <v>11465</v>
      </c>
      <c r="J28" s="44">
        <f t="shared" si="4"/>
        <v>1.4060368516623618</v>
      </c>
      <c r="K28" s="9">
        <f t="shared" si="5"/>
        <v>8885228.0899993517</v>
      </c>
    </row>
    <row r="29" spans="1:11" x14ac:dyDescent="0.2">
      <c r="A29" s="7" t="s">
        <v>19</v>
      </c>
      <c r="B29" s="8">
        <v>2500</v>
      </c>
      <c r="C29" s="8">
        <v>14742525</v>
      </c>
      <c r="D29" s="8">
        <v>680</v>
      </c>
      <c r="E29" s="8">
        <v>4009966.7999999532</v>
      </c>
      <c r="F29" s="9">
        <f t="shared" si="0"/>
        <v>1042</v>
      </c>
      <c r="G29" s="9">
        <f t="shared" si="1"/>
        <v>6142719</v>
      </c>
      <c r="H29" s="47">
        <f t="shared" si="2"/>
        <v>0.65259117082533591</v>
      </c>
      <c r="I29" s="9">
        <f t="shared" si="3"/>
        <v>-362</v>
      </c>
      <c r="J29" s="43">
        <f t="shared" si="4"/>
        <v>0.65279997343195306</v>
      </c>
      <c r="K29" s="9">
        <f t="shared" si="5"/>
        <v>-2132752.2000000468</v>
      </c>
    </row>
    <row r="30" spans="1:11" x14ac:dyDescent="0.2">
      <c r="A30" s="7" t="s">
        <v>9</v>
      </c>
      <c r="B30" s="8">
        <v>300</v>
      </c>
      <c r="C30" s="8">
        <v>495591</v>
      </c>
      <c r="D30" s="8">
        <v>85</v>
      </c>
      <c r="E30" s="8">
        <v>140417.45000000001</v>
      </c>
      <c r="F30" s="9">
        <f t="shared" si="0"/>
        <v>125</v>
      </c>
      <c r="G30" s="9">
        <f t="shared" si="1"/>
        <v>206496</v>
      </c>
      <c r="H30" s="47">
        <f t="shared" si="2"/>
        <v>0.68</v>
      </c>
      <c r="I30" s="9">
        <f t="shared" si="3"/>
        <v>-40</v>
      </c>
      <c r="J30" s="43">
        <f t="shared" si="4"/>
        <v>0.68000082326049904</v>
      </c>
      <c r="K30" s="9">
        <f t="shared" si="5"/>
        <v>-66078.549999999988</v>
      </c>
    </row>
    <row r="31" spans="1:11" x14ac:dyDescent="0.2">
      <c r="A31" s="7" t="s">
        <v>53</v>
      </c>
      <c r="B31" s="8">
        <v>1313</v>
      </c>
      <c r="C31" s="8">
        <v>2169036.61</v>
      </c>
      <c r="D31" s="8">
        <v>661</v>
      </c>
      <c r="E31" s="8">
        <v>1091952.1699999929</v>
      </c>
      <c r="F31" s="9">
        <f t="shared" si="0"/>
        <v>547</v>
      </c>
      <c r="G31" s="9">
        <f t="shared" si="1"/>
        <v>903765</v>
      </c>
      <c r="H31" s="45">
        <f t="shared" si="2"/>
        <v>1.2084095063985374</v>
      </c>
      <c r="I31" s="9">
        <f t="shared" si="3"/>
        <v>114</v>
      </c>
      <c r="J31" s="45">
        <f t="shared" si="4"/>
        <v>1.2082257777187575</v>
      </c>
      <c r="K31" s="9">
        <f t="shared" si="5"/>
        <v>188187.16999999294</v>
      </c>
    </row>
    <row r="32" spans="1:11" x14ac:dyDescent="0.2">
      <c r="A32" s="7" t="s">
        <v>47</v>
      </c>
      <c r="B32" s="8">
        <v>9610</v>
      </c>
      <c r="C32" s="8">
        <v>8420185.9000000004</v>
      </c>
      <c r="D32" s="8">
        <v>3003</v>
      </c>
      <c r="E32" s="8">
        <v>2631198.5699999505</v>
      </c>
      <c r="F32" s="9">
        <f t="shared" si="0"/>
        <v>4004</v>
      </c>
      <c r="G32" s="9">
        <f t="shared" si="1"/>
        <v>3508411</v>
      </c>
      <c r="H32" s="47">
        <f t="shared" si="2"/>
        <v>0.75</v>
      </c>
      <c r="I32" s="9">
        <f t="shared" si="3"/>
        <v>-1001</v>
      </c>
      <c r="J32" s="43">
        <f t="shared" si="4"/>
        <v>0.74996873798421859</v>
      </c>
      <c r="K32" s="9">
        <f t="shared" si="5"/>
        <v>-877212.43000004953</v>
      </c>
    </row>
    <row r="33" spans="1:11" x14ac:dyDescent="0.2">
      <c r="A33" s="51" t="s">
        <v>12</v>
      </c>
      <c r="B33" s="8">
        <v>2398</v>
      </c>
      <c r="C33" s="8">
        <v>3961424.0599999996</v>
      </c>
      <c r="D33" s="8"/>
      <c r="E33" s="8"/>
      <c r="F33" s="9">
        <f t="shared" si="0"/>
        <v>999</v>
      </c>
      <c r="G33" s="9">
        <f t="shared" si="1"/>
        <v>1650593</v>
      </c>
      <c r="H33" s="50">
        <f t="shared" si="2"/>
        <v>0</v>
      </c>
      <c r="I33" s="9">
        <f t="shared" si="3"/>
        <v>-999</v>
      </c>
      <c r="J33" s="50">
        <f t="shared" si="4"/>
        <v>0</v>
      </c>
      <c r="K33" s="9">
        <f t="shared" si="5"/>
        <v>-1650593</v>
      </c>
    </row>
    <row r="34" spans="1:11" x14ac:dyDescent="0.2">
      <c r="A34" s="7" t="s">
        <v>13</v>
      </c>
      <c r="B34" s="8">
        <v>5038</v>
      </c>
      <c r="C34" s="8">
        <v>4414245.2200000007</v>
      </c>
      <c r="D34" s="8">
        <v>5038</v>
      </c>
      <c r="E34" s="8">
        <v>4414245.2199999634</v>
      </c>
      <c r="F34" s="9">
        <f t="shared" si="0"/>
        <v>2099</v>
      </c>
      <c r="G34" s="9">
        <f t="shared" si="1"/>
        <v>1839269</v>
      </c>
      <c r="H34" s="45">
        <f t="shared" si="2"/>
        <v>2.4001905669366366</v>
      </c>
      <c r="I34" s="9">
        <f t="shared" si="3"/>
        <v>2939</v>
      </c>
      <c r="J34" s="45">
        <f t="shared" si="4"/>
        <v>2.399999793396161</v>
      </c>
      <c r="K34" s="9">
        <f t="shared" si="5"/>
        <v>2574976.2199999634</v>
      </c>
    </row>
    <row r="35" spans="1:11" x14ac:dyDescent="0.2">
      <c r="A35" s="51" t="s">
        <v>56</v>
      </c>
      <c r="B35" s="8">
        <v>540</v>
      </c>
      <c r="C35" s="8">
        <v>670037.4</v>
      </c>
      <c r="D35" s="8"/>
      <c r="E35" s="8"/>
      <c r="F35" s="9">
        <f t="shared" si="0"/>
        <v>225</v>
      </c>
      <c r="G35" s="9">
        <f t="shared" si="1"/>
        <v>279182</v>
      </c>
      <c r="H35" s="50">
        <f t="shared" si="2"/>
        <v>0</v>
      </c>
      <c r="I35" s="9">
        <f t="shared" si="3"/>
        <v>-225</v>
      </c>
      <c r="J35" s="50">
        <f t="shared" si="4"/>
        <v>0</v>
      </c>
      <c r="K35" s="9">
        <f t="shared" si="5"/>
        <v>-279182</v>
      </c>
    </row>
    <row r="36" spans="1:11" x14ac:dyDescent="0.2">
      <c r="A36" s="7" t="s">
        <v>21</v>
      </c>
      <c r="B36" s="8">
        <v>36028</v>
      </c>
      <c r="C36" s="8">
        <v>32606268.120000001</v>
      </c>
      <c r="D36" s="8">
        <v>15879</v>
      </c>
      <c r="E36" s="8">
        <v>14379774.499999514</v>
      </c>
      <c r="F36" s="9">
        <f t="shared" si="0"/>
        <v>15012</v>
      </c>
      <c r="G36" s="9">
        <f t="shared" si="1"/>
        <v>13585945</v>
      </c>
      <c r="H36" s="45">
        <f t="shared" si="2"/>
        <v>1.05775379696243</v>
      </c>
      <c r="I36" s="9">
        <f t="shared" si="3"/>
        <v>867</v>
      </c>
      <c r="J36" s="44">
        <f t="shared" si="4"/>
        <v>1.058430201211584</v>
      </c>
      <c r="K36" s="9">
        <f t="shared" si="5"/>
        <v>793829.49999951385</v>
      </c>
    </row>
    <row r="37" spans="1:11" x14ac:dyDescent="0.2">
      <c r="A37" s="7" t="s">
        <v>55</v>
      </c>
      <c r="B37" s="8">
        <v>1980</v>
      </c>
      <c r="C37" s="8">
        <v>1743429.6</v>
      </c>
      <c r="D37" s="8">
        <v>35</v>
      </c>
      <c r="E37" s="8">
        <v>19427.330000000002</v>
      </c>
      <c r="F37" s="9">
        <f t="shared" si="0"/>
        <v>825</v>
      </c>
      <c r="G37" s="9">
        <f t="shared" si="1"/>
        <v>726429</v>
      </c>
      <c r="H37" s="47">
        <f t="shared" si="2"/>
        <v>4.2424242424242427E-2</v>
      </c>
      <c r="I37" s="9">
        <f t="shared" si="3"/>
        <v>-790</v>
      </c>
      <c r="J37" s="47">
        <f t="shared" si="4"/>
        <v>2.674360467437286E-2</v>
      </c>
      <c r="K37" s="9">
        <f t="shared" si="5"/>
        <v>-707001.67</v>
      </c>
    </row>
    <row r="38" spans="1:11" s="16" customFormat="1" ht="15" customHeight="1" x14ac:dyDescent="0.2">
      <c r="A38" s="12" t="s">
        <v>50</v>
      </c>
      <c r="B38" s="13">
        <f t="shared" ref="B38:C38" si="6">SUM(B5:B37)</f>
        <v>824736</v>
      </c>
      <c r="C38" s="13">
        <f t="shared" si="6"/>
        <v>805521540.91999984</v>
      </c>
      <c r="D38" s="13">
        <f>SUM(D5:D37)</f>
        <v>424519</v>
      </c>
      <c r="E38" s="13">
        <f>SUM(E5:E37)</f>
        <v>393805988.27998501</v>
      </c>
      <c r="F38" s="14">
        <f t="shared" ref="F38:G38" si="7">ROUND(B38/12*4,0)</f>
        <v>274912</v>
      </c>
      <c r="G38" s="14">
        <f t="shared" si="7"/>
        <v>268507180</v>
      </c>
      <c r="H38" s="15">
        <f t="shared" ref="H38" si="8">D38/F38</f>
        <v>1.5441995984169479</v>
      </c>
      <c r="I38" s="14">
        <f t="shared" ref="I38" si="9">D38-F38</f>
        <v>149607</v>
      </c>
      <c r="J38" s="15">
        <f t="shared" ref="J38" si="10">E38/G38</f>
        <v>1.4666497494777793</v>
      </c>
      <c r="K38" s="14">
        <f t="shared" ref="K38" si="11">E38-G38</f>
        <v>125298808.27998501</v>
      </c>
    </row>
  </sheetData>
  <sortState ref="M5:O35">
    <sortCondition ref="M5:M35"/>
  </sortState>
  <mergeCells count="9">
    <mergeCell ref="G3:G4"/>
    <mergeCell ref="H3:I3"/>
    <mergeCell ref="J3:K3"/>
    <mergeCell ref="A3:A4"/>
    <mergeCell ref="B3:B4"/>
    <mergeCell ref="C3:C4"/>
    <mergeCell ref="D3:D4"/>
    <mergeCell ref="E3:E4"/>
    <mergeCell ref="F3:F4"/>
  </mergeCells>
  <printOptions horizontalCentered="1"/>
  <pageMargins left="0.11811023622047245" right="0.11811023622047245" top="0.15748031496062992" bottom="0.15748031496062992" header="0.31496062992125984" footer="0.31496062992125984"/>
  <pageSetup paperSize="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50"/>
  <sheetViews>
    <sheetView workbookViewId="0">
      <selection activeCell="E41" sqref="E41"/>
    </sheetView>
  </sheetViews>
  <sheetFormatPr defaultRowHeight="12" x14ac:dyDescent="0.2"/>
  <cols>
    <col min="1" max="1" width="47" style="3" customWidth="1"/>
    <col min="2" max="2" width="13.1640625" style="2" customWidth="1"/>
    <col min="3" max="3" width="15.1640625" style="2" customWidth="1"/>
    <col min="4" max="4" width="12.6640625" style="2" customWidth="1"/>
    <col min="5" max="5" width="15.5" style="2" customWidth="1"/>
    <col min="6" max="6" width="12" style="2" customWidth="1"/>
    <col min="7" max="7" width="14.83203125" style="2" customWidth="1"/>
    <col min="8" max="8" width="10.5" style="2" customWidth="1"/>
    <col min="9" max="9" width="12.83203125" style="3" customWidth="1"/>
    <col min="10" max="10" width="10.5" style="3" customWidth="1"/>
    <col min="11" max="11" width="14.6640625" style="3" customWidth="1"/>
    <col min="12" max="12" width="41.83203125" style="3" customWidth="1"/>
    <col min="13" max="13" width="9.33203125" style="3"/>
    <col min="14" max="14" width="11.1640625" style="3" bestFit="1" customWidth="1"/>
    <col min="15" max="16384" width="9.33203125" style="3"/>
  </cols>
  <sheetData>
    <row r="1" spans="1:14" ht="15.75" x14ac:dyDescent="0.2">
      <c r="A1" s="1" t="s">
        <v>178</v>
      </c>
    </row>
    <row r="2" spans="1:14" ht="17.25" customHeight="1" x14ac:dyDescent="0.2">
      <c r="A2" s="4" t="s">
        <v>170</v>
      </c>
    </row>
    <row r="3" spans="1:14" ht="28.5" customHeight="1" x14ac:dyDescent="0.2">
      <c r="A3" s="216" t="s">
        <v>159</v>
      </c>
      <c r="B3" s="214" t="s">
        <v>2</v>
      </c>
      <c r="C3" s="214" t="s">
        <v>3</v>
      </c>
      <c r="D3" s="214" t="s">
        <v>172</v>
      </c>
      <c r="E3" s="214" t="s">
        <v>173</v>
      </c>
      <c r="F3" s="214" t="s">
        <v>174</v>
      </c>
      <c r="G3" s="214" t="s">
        <v>175</v>
      </c>
      <c r="H3" s="215" t="s">
        <v>176</v>
      </c>
      <c r="I3" s="215"/>
      <c r="J3" s="215" t="s">
        <v>177</v>
      </c>
      <c r="K3" s="215"/>
    </row>
    <row r="4" spans="1:14" ht="21.75" customHeight="1" x14ac:dyDescent="0.2">
      <c r="A4" s="217"/>
      <c r="B4" s="214"/>
      <c r="C4" s="214"/>
      <c r="D4" s="214"/>
      <c r="E4" s="214"/>
      <c r="F4" s="214"/>
      <c r="G4" s="214"/>
      <c r="H4" s="5" t="s">
        <v>6</v>
      </c>
      <c r="I4" s="6" t="s">
        <v>7</v>
      </c>
      <c r="J4" s="5" t="s">
        <v>6</v>
      </c>
      <c r="K4" s="6" t="s">
        <v>7</v>
      </c>
    </row>
    <row r="5" spans="1:14" ht="12" customHeight="1" x14ac:dyDescent="0.2">
      <c r="A5" s="89" t="s">
        <v>31</v>
      </c>
      <c r="B5" s="9">
        <v>95050</v>
      </c>
      <c r="C5" s="9">
        <v>162972656.81000003</v>
      </c>
      <c r="D5" s="9">
        <v>86895</v>
      </c>
      <c r="E5" s="9">
        <v>129092930.98000002</v>
      </c>
      <c r="F5" s="9">
        <f t="shared" ref="F5:F48" si="0">ROUND(B5/12*5,0)</f>
        <v>39604</v>
      </c>
      <c r="G5" s="9">
        <f t="shared" ref="G5:G48" si="1">ROUND(C5/12*5,0)</f>
        <v>67905274</v>
      </c>
      <c r="H5" s="88">
        <f t="shared" ref="H5:H48" si="2">D5/F5</f>
        <v>2.1940965559034442</v>
      </c>
      <c r="I5" s="9">
        <f t="shared" ref="I5:I48" si="3">D5-F5</f>
        <v>47291</v>
      </c>
      <c r="J5" s="88">
        <f t="shared" ref="J5:J48" si="4">E5/G5</f>
        <v>1.9010737071762647</v>
      </c>
      <c r="K5" s="9">
        <f t="shared" ref="K5:K48" si="5">E5-G5</f>
        <v>61187656.980000019</v>
      </c>
      <c r="N5" s="2"/>
    </row>
    <row r="6" spans="1:14" x14ac:dyDescent="0.2">
      <c r="A6" s="89" t="s">
        <v>13</v>
      </c>
      <c r="B6" s="9">
        <v>5984</v>
      </c>
      <c r="C6" s="9">
        <v>9040104.7400000021</v>
      </c>
      <c r="D6" s="9">
        <v>5312</v>
      </c>
      <c r="E6" s="9">
        <v>7432176.6700000009</v>
      </c>
      <c r="F6" s="9">
        <f t="shared" si="0"/>
        <v>2493</v>
      </c>
      <c r="G6" s="9">
        <f t="shared" si="1"/>
        <v>3766710</v>
      </c>
      <c r="H6" s="88">
        <f t="shared" si="2"/>
        <v>2.1307661452065783</v>
      </c>
      <c r="I6" s="9">
        <f t="shared" si="3"/>
        <v>2819</v>
      </c>
      <c r="J6" s="88">
        <f t="shared" si="4"/>
        <v>1.9731215490441263</v>
      </c>
      <c r="K6" s="9">
        <f t="shared" si="5"/>
        <v>3665466.6700000009</v>
      </c>
      <c r="N6" s="2"/>
    </row>
    <row r="7" spans="1:14" x14ac:dyDescent="0.2">
      <c r="A7" s="89" t="s">
        <v>40</v>
      </c>
      <c r="B7" s="9">
        <v>92638</v>
      </c>
      <c r="C7" s="9">
        <v>137326158.98999998</v>
      </c>
      <c r="D7" s="9">
        <v>75909</v>
      </c>
      <c r="E7" s="9">
        <v>114100033.92000002</v>
      </c>
      <c r="F7" s="9">
        <f t="shared" si="0"/>
        <v>38599</v>
      </c>
      <c r="G7" s="9">
        <f t="shared" si="1"/>
        <v>57219233</v>
      </c>
      <c r="H7" s="88">
        <f t="shared" si="2"/>
        <v>1.9666053524702714</v>
      </c>
      <c r="I7" s="9">
        <f t="shared" si="3"/>
        <v>37310</v>
      </c>
      <c r="J7" s="88">
        <f t="shared" si="4"/>
        <v>1.9940853439961352</v>
      </c>
      <c r="K7" s="9">
        <f t="shared" si="5"/>
        <v>56880800.920000017</v>
      </c>
      <c r="N7" s="2"/>
    </row>
    <row r="8" spans="1:14" x14ac:dyDescent="0.2">
      <c r="A8" s="89" t="s">
        <v>27</v>
      </c>
      <c r="B8" s="9">
        <v>64864</v>
      </c>
      <c r="C8" s="9">
        <v>114176768.93000001</v>
      </c>
      <c r="D8" s="9">
        <v>49310</v>
      </c>
      <c r="E8" s="9">
        <v>85555884.310000002</v>
      </c>
      <c r="F8" s="9">
        <f t="shared" si="0"/>
        <v>27027</v>
      </c>
      <c r="G8" s="9">
        <f t="shared" si="1"/>
        <v>47573654</v>
      </c>
      <c r="H8" s="88">
        <f t="shared" si="2"/>
        <v>1.8244718244718245</v>
      </c>
      <c r="I8" s="9">
        <f t="shared" si="3"/>
        <v>22283</v>
      </c>
      <c r="J8" s="88">
        <f t="shared" si="4"/>
        <v>1.7983879125618563</v>
      </c>
      <c r="K8" s="9">
        <f t="shared" si="5"/>
        <v>37982230.310000002</v>
      </c>
      <c r="N8" s="2"/>
    </row>
    <row r="9" spans="1:14" x14ac:dyDescent="0.2">
      <c r="A9" s="89" t="s">
        <v>42</v>
      </c>
      <c r="B9" s="9">
        <v>131585</v>
      </c>
      <c r="C9" s="9">
        <v>214624677.88000008</v>
      </c>
      <c r="D9" s="9">
        <v>94041</v>
      </c>
      <c r="E9" s="9">
        <v>153267517.61000001</v>
      </c>
      <c r="F9" s="9">
        <f t="shared" si="0"/>
        <v>54827</v>
      </c>
      <c r="G9" s="9">
        <f t="shared" si="1"/>
        <v>89426949</v>
      </c>
      <c r="H9" s="88">
        <f t="shared" si="2"/>
        <v>1.7152315465008117</v>
      </c>
      <c r="I9" s="9">
        <f t="shared" si="3"/>
        <v>39214</v>
      </c>
      <c r="J9" s="88">
        <f t="shared" si="4"/>
        <v>1.7138851243823605</v>
      </c>
      <c r="K9" s="9">
        <f t="shared" si="5"/>
        <v>63840568.610000014</v>
      </c>
      <c r="N9" s="2"/>
    </row>
    <row r="10" spans="1:14" s="11" customFormat="1" x14ac:dyDescent="0.2">
      <c r="A10" s="89" t="s">
        <v>52</v>
      </c>
      <c r="B10" s="9">
        <v>20624</v>
      </c>
      <c r="C10" s="9">
        <v>39110044.399999999</v>
      </c>
      <c r="D10" s="9">
        <v>13986</v>
      </c>
      <c r="E10" s="9">
        <v>29676569.249999996</v>
      </c>
      <c r="F10" s="9">
        <f t="shared" si="0"/>
        <v>8593</v>
      </c>
      <c r="G10" s="9">
        <f t="shared" si="1"/>
        <v>16295852</v>
      </c>
      <c r="H10" s="88">
        <f t="shared" si="2"/>
        <v>1.627603863609915</v>
      </c>
      <c r="I10" s="9">
        <f t="shared" si="3"/>
        <v>5393</v>
      </c>
      <c r="J10" s="88">
        <f t="shared" si="4"/>
        <v>1.8211118541086404</v>
      </c>
      <c r="K10" s="9">
        <f t="shared" si="5"/>
        <v>13380717.249999996</v>
      </c>
      <c r="N10" s="2"/>
    </row>
    <row r="11" spans="1:14" x14ac:dyDescent="0.2">
      <c r="A11" s="89" t="s">
        <v>32</v>
      </c>
      <c r="B11" s="9">
        <v>59706</v>
      </c>
      <c r="C11" s="9">
        <v>102327324.59999998</v>
      </c>
      <c r="D11" s="9">
        <v>40058</v>
      </c>
      <c r="E11" s="9">
        <v>57338526.260000013</v>
      </c>
      <c r="F11" s="9">
        <f t="shared" si="0"/>
        <v>24878</v>
      </c>
      <c r="G11" s="9">
        <f t="shared" si="1"/>
        <v>42636385</v>
      </c>
      <c r="H11" s="88">
        <f t="shared" si="2"/>
        <v>1.6101776670150334</v>
      </c>
      <c r="I11" s="9">
        <f t="shared" si="3"/>
        <v>15180</v>
      </c>
      <c r="J11" s="88">
        <f t="shared" si="4"/>
        <v>1.3448261680721763</v>
      </c>
      <c r="K11" s="9">
        <f t="shared" si="5"/>
        <v>14702141.260000013</v>
      </c>
      <c r="N11" s="2"/>
    </row>
    <row r="12" spans="1:14" s="11" customFormat="1" x14ac:dyDescent="0.2">
      <c r="A12" s="89" t="s">
        <v>39</v>
      </c>
      <c r="B12" s="9">
        <v>33900</v>
      </c>
      <c r="C12" s="9">
        <v>55686802.329999991</v>
      </c>
      <c r="D12" s="9">
        <v>22069</v>
      </c>
      <c r="E12" s="9">
        <v>37878403.539999999</v>
      </c>
      <c r="F12" s="9">
        <f t="shared" si="0"/>
        <v>14125</v>
      </c>
      <c r="G12" s="9">
        <f t="shared" si="1"/>
        <v>23202834</v>
      </c>
      <c r="H12" s="88">
        <f t="shared" si="2"/>
        <v>1.5624070796460177</v>
      </c>
      <c r="I12" s="9">
        <f t="shared" si="3"/>
        <v>7944</v>
      </c>
      <c r="J12" s="88">
        <f t="shared" si="4"/>
        <v>1.6324903906134913</v>
      </c>
      <c r="K12" s="9">
        <f t="shared" si="5"/>
        <v>14675569.539999999</v>
      </c>
      <c r="N12" s="2"/>
    </row>
    <row r="13" spans="1:14" x14ac:dyDescent="0.2">
      <c r="A13" s="89" t="s">
        <v>37</v>
      </c>
      <c r="B13" s="9">
        <v>203201</v>
      </c>
      <c r="C13" s="9">
        <v>311507629.89000005</v>
      </c>
      <c r="D13" s="9">
        <v>123265</v>
      </c>
      <c r="E13" s="9">
        <v>177894508.13000003</v>
      </c>
      <c r="F13" s="9">
        <f t="shared" si="0"/>
        <v>84667</v>
      </c>
      <c r="G13" s="9">
        <f t="shared" si="1"/>
        <v>129794846</v>
      </c>
      <c r="H13" s="88">
        <f t="shared" si="2"/>
        <v>1.4558800949602562</v>
      </c>
      <c r="I13" s="9">
        <f t="shared" si="3"/>
        <v>38598</v>
      </c>
      <c r="J13" s="88">
        <f t="shared" si="4"/>
        <v>1.3705822196514645</v>
      </c>
      <c r="K13" s="9">
        <f t="shared" si="5"/>
        <v>48099662.130000025</v>
      </c>
      <c r="N13" s="2"/>
    </row>
    <row r="14" spans="1:14" s="11" customFormat="1" x14ac:dyDescent="0.2">
      <c r="A14" s="89" t="s">
        <v>17</v>
      </c>
      <c r="B14" s="9">
        <v>24864</v>
      </c>
      <c r="C14" s="9">
        <v>39688032.359999992</v>
      </c>
      <c r="D14" s="9">
        <v>14816</v>
      </c>
      <c r="E14" s="9">
        <v>26748979.890000004</v>
      </c>
      <c r="F14" s="9">
        <f t="shared" si="0"/>
        <v>10360</v>
      </c>
      <c r="G14" s="9">
        <f t="shared" si="1"/>
        <v>16536680</v>
      </c>
      <c r="H14" s="88">
        <f t="shared" si="2"/>
        <v>1.4301158301158301</v>
      </c>
      <c r="I14" s="9">
        <f t="shared" si="3"/>
        <v>4456</v>
      </c>
      <c r="J14" s="88">
        <f t="shared" si="4"/>
        <v>1.6175544238625894</v>
      </c>
      <c r="K14" s="9">
        <f t="shared" si="5"/>
        <v>10212299.890000004</v>
      </c>
      <c r="N14" s="2"/>
    </row>
    <row r="15" spans="1:14" x14ac:dyDescent="0.2">
      <c r="A15" s="89" t="s">
        <v>46</v>
      </c>
      <c r="B15" s="9">
        <v>8665</v>
      </c>
      <c r="C15" s="9">
        <v>12969425.919999998</v>
      </c>
      <c r="D15" s="9">
        <v>4952</v>
      </c>
      <c r="E15" s="9">
        <v>6541851.0099999988</v>
      </c>
      <c r="F15" s="9">
        <f t="shared" si="0"/>
        <v>3610</v>
      </c>
      <c r="G15" s="9">
        <f t="shared" si="1"/>
        <v>5403927</v>
      </c>
      <c r="H15" s="88">
        <f t="shared" si="2"/>
        <v>1.3717451523545707</v>
      </c>
      <c r="I15" s="9">
        <f t="shared" si="3"/>
        <v>1342</v>
      </c>
      <c r="J15" s="88">
        <f t="shared" si="4"/>
        <v>1.2105735347646256</v>
      </c>
      <c r="K15" s="9">
        <f t="shared" si="5"/>
        <v>1137924.0099999988</v>
      </c>
      <c r="N15" s="2"/>
    </row>
    <row r="16" spans="1:14" x14ac:dyDescent="0.2">
      <c r="A16" s="89" t="s">
        <v>43</v>
      </c>
      <c r="B16" s="9">
        <v>74157</v>
      </c>
      <c r="C16" s="9">
        <v>106349427.64</v>
      </c>
      <c r="D16" s="9">
        <v>40845</v>
      </c>
      <c r="E16" s="9">
        <v>58509538.159999989</v>
      </c>
      <c r="F16" s="9">
        <f t="shared" si="0"/>
        <v>30899</v>
      </c>
      <c r="G16" s="9">
        <f t="shared" si="1"/>
        <v>44312262</v>
      </c>
      <c r="H16" s="88">
        <f t="shared" si="2"/>
        <v>1.3218874397229683</v>
      </c>
      <c r="I16" s="9">
        <f t="shared" si="3"/>
        <v>9946</v>
      </c>
      <c r="J16" s="88">
        <f t="shared" si="4"/>
        <v>1.3203915918352349</v>
      </c>
      <c r="K16" s="9">
        <f t="shared" si="5"/>
        <v>14197276.159999989</v>
      </c>
      <c r="N16" s="2"/>
    </row>
    <row r="17" spans="1:103" x14ac:dyDescent="0.2">
      <c r="A17" s="89" t="s">
        <v>35</v>
      </c>
      <c r="B17" s="9">
        <v>63410</v>
      </c>
      <c r="C17" s="9">
        <v>114578917.35999998</v>
      </c>
      <c r="D17" s="9">
        <v>33092</v>
      </c>
      <c r="E17" s="9">
        <v>57902888.320000008</v>
      </c>
      <c r="F17" s="9">
        <f t="shared" si="0"/>
        <v>26421</v>
      </c>
      <c r="G17" s="9">
        <f t="shared" si="1"/>
        <v>47741216</v>
      </c>
      <c r="H17" s="88">
        <f t="shared" si="2"/>
        <v>1.2524885507740056</v>
      </c>
      <c r="I17" s="9">
        <f t="shared" si="3"/>
        <v>6671</v>
      </c>
      <c r="J17" s="88">
        <f t="shared" si="4"/>
        <v>1.2128490468277977</v>
      </c>
      <c r="K17" s="9">
        <f t="shared" si="5"/>
        <v>10161672.320000008</v>
      </c>
      <c r="N17" s="2"/>
    </row>
    <row r="18" spans="1:103" s="11" customFormat="1" x14ac:dyDescent="0.2">
      <c r="A18" s="89" t="s">
        <v>38</v>
      </c>
      <c r="B18" s="9">
        <v>25892</v>
      </c>
      <c r="C18" s="9">
        <v>58689922.829999983</v>
      </c>
      <c r="D18" s="9">
        <v>13446</v>
      </c>
      <c r="E18" s="9">
        <v>23724017.419999998</v>
      </c>
      <c r="F18" s="9">
        <f t="shared" si="0"/>
        <v>10788</v>
      </c>
      <c r="G18" s="9">
        <f t="shared" si="1"/>
        <v>24454135</v>
      </c>
      <c r="H18" s="88">
        <f t="shared" si="2"/>
        <v>1.246384872080089</v>
      </c>
      <c r="I18" s="9">
        <f t="shared" si="3"/>
        <v>2658</v>
      </c>
      <c r="J18" s="10">
        <f t="shared" si="4"/>
        <v>0.97014338965577795</v>
      </c>
      <c r="K18" s="9">
        <f t="shared" si="5"/>
        <v>-730117.58000000194</v>
      </c>
      <c r="N18" s="2"/>
    </row>
    <row r="19" spans="1:103" x14ac:dyDescent="0.2">
      <c r="A19" s="89" t="s">
        <v>33</v>
      </c>
      <c r="B19" s="9">
        <v>24261</v>
      </c>
      <c r="C19" s="9">
        <v>39558757.230000004</v>
      </c>
      <c r="D19" s="9">
        <v>11841</v>
      </c>
      <c r="E19" s="9">
        <v>20120391.690000001</v>
      </c>
      <c r="F19" s="9">
        <f t="shared" si="0"/>
        <v>10109</v>
      </c>
      <c r="G19" s="9">
        <f t="shared" si="1"/>
        <v>16482816</v>
      </c>
      <c r="H19" s="88">
        <f t="shared" si="2"/>
        <v>1.1713324760114749</v>
      </c>
      <c r="I19" s="9">
        <f t="shared" si="3"/>
        <v>1732</v>
      </c>
      <c r="J19" s="88">
        <f t="shared" si="4"/>
        <v>1.2206889702584802</v>
      </c>
      <c r="K19" s="9">
        <f t="shared" si="5"/>
        <v>3637575.6900000013</v>
      </c>
      <c r="N19" s="2"/>
    </row>
    <row r="20" spans="1:103" x14ac:dyDescent="0.2">
      <c r="A20" s="89" t="s">
        <v>25</v>
      </c>
      <c r="B20" s="9">
        <v>91122</v>
      </c>
      <c r="C20" s="9">
        <v>149814754.85000002</v>
      </c>
      <c r="D20" s="9">
        <v>42136</v>
      </c>
      <c r="E20" s="9">
        <v>73720525.359999985</v>
      </c>
      <c r="F20" s="9">
        <f t="shared" si="0"/>
        <v>37968</v>
      </c>
      <c r="G20" s="9">
        <f t="shared" si="1"/>
        <v>62422815</v>
      </c>
      <c r="H20" s="88">
        <f t="shared" si="2"/>
        <v>1.1097766540244416</v>
      </c>
      <c r="I20" s="9">
        <f t="shared" si="3"/>
        <v>4168</v>
      </c>
      <c r="J20" s="88">
        <f t="shared" si="4"/>
        <v>1.1809868773140075</v>
      </c>
      <c r="K20" s="9">
        <f t="shared" si="5"/>
        <v>11297710.359999985</v>
      </c>
      <c r="N20" s="2"/>
    </row>
    <row r="21" spans="1:103" x14ac:dyDescent="0.2">
      <c r="A21" s="89" t="s">
        <v>28</v>
      </c>
      <c r="B21" s="9">
        <v>48942</v>
      </c>
      <c r="C21" s="9">
        <v>94379105.61999999</v>
      </c>
      <c r="D21" s="9">
        <v>22012</v>
      </c>
      <c r="E21" s="9">
        <v>37267567.309999995</v>
      </c>
      <c r="F21" s="9">
        <f t="shared" si="0"/>
        <v>20393</v>
      </c>
      <c r="G21" s="9">
        <f t="shared" si="1"/>
        <v>39324627</v>
      </c>
      <c r="H21" s="88">
        <f t="shared" si="2"/>
        <v>1.0793899867601628</v>
      </c>
      <c r="I21" s="9">
        <f t="shared" si="3"/>
        <v>1619</v>
      </c>
      <c r="J21" s="10">
        <f t="shared" si="4"/>
        <v>0.94769029366762958</v>
      </c>
      <c r="K21" s="9">
        <f t="shared" si="5"/>
        <v>-2057059.6900000051</v>
      </c>
      <c r="N21" s="2"/>
    </row>
    <row r="22" spans="1:103" x14ac:dyDescent="0.2">
      <c r="A22" s="89" t="s">
        <v>163</v>
      </c>
      <c r="B22" s="9">
        <v>498</v>
      </c>
      <c r="C22" s="9">
        <v>462751.56</v>
      </c>
      <c r="D22" s="9">
        <v>216</v>
      </c>
      <c r="E22" s="9">
        <v>200711.52</v>
      </c>
      <c r="F22" s="9">
        <f t="shared" si="0"/>
        <v>208</v>
      </c>
      <c r="G22" s="9">
        <f t="shared" si="1"/>
        <v>192813</v>
      </c>
      <c r="H22" s="10">
        <f t="shared" si="2"/>
        <v>1.0384615384615385</v>
      </c>
      <c r="I22" s="9">
        <f t="shared" si="3"/>
        <v>8</v>
      </c>
      <c r="J22" s="10">
        <f t="shared" si="4"/>
        <v>1.0409646652456006</v>
      </c>
      <c r="K22" s="9">
        <f t="shared" si="5"/>
        <v>7898.5199999999895</v>
      </c>
      <c r="N22" s="2"/>
    </row>
    <row r="23" spans="1:103" x14ac:dyDescent="0.2">
      <c r="A23" s="89" t="s">
        <v>29</v>
      </c>
      <c r="B23" s="9">
        <v>11038</v>
      </c>
      <c r="C23" s="9">
        <v>18051255.440000001</v>
      </c>
      <c r="D23" s="9">
        <v>4681</v>
      </c>
      <c r="E23" s="9">
        <v>7727160.9199999999</v>
      </c>
      <c r="F23" s="9">
        <f t="shared" si="0"/>
        <v>4599</v>
      </c>
      <c r="G23" s="9">
        <f t="shared" si="1"/>
        <v>7521356</v>
      </c>
      <c r="H23" s="10">
        <f t="shared" si="2"/>
        <v>1.0178299630354426</v>
      </c>
      <c r="I23" s="9">
        <f t="shared" si="3"/>
        <v>82</v>
      </c>
      <c r="J23" s="10">
        <f t="shared" si="4"/>
        <v>1.0273627415056541</v>
      </c>
      <c r="K23" s="9">
        <f t="shared" si="5"/>
        <v>205804.91999999993</v>
      </c>
      <c r="N23" s="2"/>
    </row>
    <row r="24" spans="1:103" x14ac:dyDescent="0.2">
      <c r="A24" s="89" t="s">
        <v>20</v>
      </c>
      <c r="B24" s="9">
        <v>36493</v>
      </c>
      <c r="C24" s="9">
        <v>60040717.360000007</v>
      </c>
      <c r="D24" s="9">
        <v>15449</v>
      </c>
      <c r="E24" s="9">
        <v>28426981.580000002</v>
      </c>
      <c r="F24" s="9">
        <f t="shared" si="0"/>
        <v>15205</v>
      </c>
      <c r="G24" s="9">
        <f t="shared" si="1"/>
        <v>25016966</v>
      </c>
      <c r="H24" s="10">
        <f t="shared" si="2"/>
        <v>1.0160473528444591</v>
      </c>
      <c r="I24" s="9">
        <f t="shared" si="3"/>
        <v>244</v>
      </c>
      <c r="J24" s="88">
        <f t="shared" si="4"/>
        <v>1.1363081190580826</v>
      </c>
      <c r="K24" s="9">
        <f t="shared" si="5"/>
        <v>3410015.5800000019</v>
      </c>
      <c r="N24" s="2"/>
    </row>
    <row r="25" spans="1:103" x14ac:dyDescent="0.2">
      <c r="A25" s="89" t="s">
        <v>164</v>
      </c>
      <c r="B25" s="9">
        <v>324</v>
      </c>
      <c r="C25" s="9">
        <v>301067.28000000003</v>
      </c>
      <c r="D25" s="9">
        <v>136</v>
      </c>
      <c r="E25" s="9">
        <v>126373.92</v>
      </c>
      <c r="F25" s="9">
        <f t="shared" si="0"/>
        <v>135</v>
      </c>
      <c r="G25" s="9">
        <f t="shared" si="1"/>
        <v>125445</v>
      </c>
      <c r="H25" s="10">
        <f t="shared" si="2"/>
        <v>1.0074074074074073</v>
      </c>
      <c r="I25" s="9">
        <f t="shared" si="3"/>
        <v>1</v>
      </c>
      <c r="J25" s="10">
        <f t="shared" si="4"/>
        <v>1.0074049982063853</v>
      </c>
      <c r="K25" s="9">
        <f t="shared" si="5"/>
        <v>928.91999999999825</v>
      </c>
      <c r="N25" s="2"/>
    </row>
    <row r="26" spans="1:103" x14ac:dyDescent="0.2">
      <c r="A26" s="89" t="s">
        <v>165</v>
      </c>
      <c r="B26" s="9">
        <v>546</v>
      </c>
      <c r="C26" s="9">
        <v>507354.12</v>
      </c>
      <c r="D26" s="9">
        <v>229</v>
      </c>
      <c r="E26" s="9">
        <v>212791.38</v>
      </c>
      <c r="F26" s="9">
        <f t="shared" si="0"/>
        <v>228</v>
      </c>
      <c r="G26" s="9">
        <f t="shared" si="1"/>
        <v>211398</v>
      </c>
      <c r="H26" s="10">
        <f t="shared" si="2"/>
        <v>1.0043859649122806</v>
      </c>
      <c r="I26" s="9">
        <f t="shared" si="3"/>
        <v>1</v>
      </c>
      <c r="J26" s="10">
        <f t="shared" si="4"/>
        <v>1.0065912638719383</v>
      </c>
      <c r="K26" s="9">
        <f t="shared" si="5"/>
        <v>1393.3800000000047</v>
      </c>
      <c r="N26" s="2"/>
    </row>
    <row r="27" spans="1:103" x14ac:dyDescent="0.2">
      <c r="A27" s="89" t="s">
        <v>23</v>
      </c>
      <c r="B27" s="9">
        <v>5290</v>
      </c>
      <c r="C27" s="9">
        <v>18944043.620000001</v>
      </c>
      <c r="D27" s="9">
        <v>2142</v>
      </c>
      <c r="E27" s="9">
        <v>9931561.4900000002</v>
      </c>
      <c r="F27" s="9">
        <f t="shared" si="0"/>
        <v>2204</v>
      </c>
      <c r="G27" s="9">
        <f t="shared" si="1"/>
        <v>7893352</v>
      </c>
      <c r="H27" s="10">
        <f t="shared" si="2"/>
        <v>0.97186932849364793</v>
      </c>
      <c r="I27" s="9">
        <f t="shared" si="3"/>
        <v>-62</v>
      </c>
      <c r="J27" s="88">
        <f t="shared" si="4"/>
        <v>1.2582184970339598</v>
      </c>
      <c r="K27" s="9">
        <f t="shared" si="5"/>
        <v>2038209.4900000002</v>
      </c>
    </row>
    <row r="28" spans="1:103" s="11" customFormat="1" x14ac:dyDescent="0.2">
      <c r="A28" s="89" t="s">
        <v>166</v>
      </c>
      <c r="B28" s="9">
        <v>3048</v>
      </c>
      <c r="C28" s="9">
        <v>2832262.56</v>
      </c>
      <c r="D28" s="9">
        <v>1234</v>
      </c>
      <c r="E28" s="9">
        <v>1146657.48</v>
      </c>
      <c r="F28" s="9">
        <f t="shared" si="0"/>
        <v>1270</v>
      </c>
      <c r="G28" s="9">
        <f t="shared" si="1"/>
        <v>1180109</v>
      </c>
      <c r="H28" s="10">
        <f t="shared" si="2"/>
        <v>0.97165354330708664</v>
      </c>
      <c r="I28" s="9">
        <f t="shared" si="3"/>
        <v>-36</v>
      </c>
      <c r="J28" s="10">
        <f t="shared" si="4"/>
        <v>0.97165387265074665</v>
      </c>
      <c r="K28" s="9">
        <f t="shared" si="5"/>
        <v>-33451.520000000019</v>
      </c>
    </row>
    <row r="29" spans="1:103" x14ac:dyDescent="0.2">
      <c r="A29" s="89" t="s">
        <v>167</v>
      </c>
      <c r="B29" s="9">
        <v>163</v>
      </c>
      <c r="C29" s="9">
        <v>151462.85999999999</v>
      </c>
      <c r="D29" s="9">
        <v>66</v>
      </c>
      <c r="E29" s="9">
        <v>61328.52</v>
      </c>
      <c r="F29" s="9">
        <f t="shared" si="0"/>
        <v>68</v>
      </c>
      <c r="G29" s="9">
        <f t="shared" si="1"/>
        <v>63110</v>
      </c>
      <c r="H29" s="10">
        <f t="shared" si="2"/>
        <v>0.97058823529411764</v>
      </c>
      <c r="I29" s="9">
        <f t="shared" si="3"/>
        <v>-2</v>
      </c>
      <c r="J29" s="10">
        <f t="shared" si="4"/>
        <v>0.97177182696878461</v>
      </c>
      <c r="K29" s="9">
        <f t="shared" si="5"/>
        <v>-1781.4800000000032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</row>
    <row r="30" spans="1:103" x14ac:dyDescent="0.2">
      <c r="A30" s="89" t="s">
        <v>26</v>
      </c>
      <c r="B30" s="9">
        <v>39916</v>
      </c>
      <c r="C30" s="9">
        <v>60333983.57</v>
      </c>
      <c r="D30" s="9">
        <v>15467</v>
      </c>
      <c r="E30" s="9">
        <v>28917244.330000002</v>
      </c>
      <c r="F30" s="9">
        <f t="shared" si="0"/>
        <v>16632</v>
      </c>
      <c r="G30" s="9">
        <f t="shared" si="1"/>
        <v>25139160</v>
      </c>
      <c r="H30" s="47">
        <f t="shared" si="2"/>
        <v>0.92995430495430498</v>
      </c>
      <c r="I30" s="9">
        <f t="shared" si="3"/>
        <v>-1165</v>
      </c>
      <c r="J30" s="88">
        <f t="shared" si="4"/>
        <v>1.1502868166637232</v>
      </c>
      <c r="K30" s="9">
        <f t="shared" si="5"/>
        <v>3778084.3300000019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</row>
    <row r="31" spans="1:103" x14ac:dyDescent="0.2">
      <c r="A31" s="89" t="s">
        <v>47</v>
      </c>
      <c r="B31" s="9">
        <v>12090</v>
      </c>
      <c r="C31" s="9">
        <v>14024675.139999999</v>
      </c>
      <c r="D31" s="9">
        <v>4674</v>
      </c>
      <c r="E31" s="9">
        <v>7089113.21</v>
      </c>
      <c r="F31" s="9">
        <f t="shared" si="0"/>
        <v>5038</v>
      </c>
      <c r="G31" s="9">
        <f t="shared" si="1"/>
        <v>5843615</v>
      </c>
      <c r="H31" s="47">
        <f t="shared" si="2"/>
        <v>0.92774910678840805</v>
      </c>
      <c r="I31" s="9">
        <f t="shared" si="3"/>
        <v>-364</v>
      </c>
      <c r="J31" s="88">
        <f t="shared" si="4"/>
        <v>1.213138307366245</v>
      </c>
      <c r="K31" s="9">
        <f t="shared" si="5"/>
        <v>1245498.21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</row>
    <row r="32" spans="1:103" x14ac:dyDescent="0.2">
      <c r="A32" s="89" t="s">
        <v>168</v>
      </c>
      <c r="B32" s="9">
        <v>576</v>
      </c>
      <c r="C32" s="9">
        <v>759288.96</v>
      </c>
      <c r="D32" s="9">
        <v>222</v>
      </c>
      <c r="E32" s="9">
        <v>292642.62</v>
      </c>
      <c r="F32" s="9">
        <f t="shared" si="0"/>
        <v>240</v>
      </c>
      <c r="G32" s="9">
        <f t="shared" si="1"/>
        <v>316370</v>
      </c>
      <c r="H32" s="47">
        <f t="shared" si="2"/>
        <v>0.92500000000000004</v>
      </c>
      <c r="I32" s="9">
        <f t="shared" si="3"/>
        <v>-18</v>
      </c>
      <c r="J32" s="10">
        <f t="shared" si="4"/>
        <v>0.92500116951670508</v>
      </c>
      <c r="K32" s="9">
        <f t="shared" si="5"/>
        <v>-23727.380000000005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</row>
    <row r="33" spans="1:103" x14ac:dyDescent="0.2">
      <c r="A33" s="89" t="s">
        <v>41</v>
      </c>
      <c r="B33" s="9">
        <v>56532</v>
      </c>
      <c r="C33" s="9">
        <v>98348808.530000001</v>
      </c>
      <c r="D33" s="9">
        <v>21664</v>
      </c>
      <c r="E33" s="9">
        <v>36804611.18</v>
      </c>
      <c r="F33" s="9">
        <f t="shared" si="0"/>
        <v>23555</v>
      </c>
      <c r="G33" s="9">
        <f t="shared" si="1"/>
        <v>40978670</v>
      </c>
      <c r="H33" s="47">
        <f t="shared" si="2"/>
        <v>0.91971980471237524</v>
      </c>
      <c r="I33" s="9">
        <f t="shared" si="3"/>
        <v>-1891</v>
      </c>
      <c r="J33" s="10">
        <f t="shared" si="4"/>
        <v>0.8981406956350706</v>
      </c>
      <c r="K33" s="9">
        <f t="shared" si="5"/>
        <v>-4174058.8200000003</v>
      </c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</row>
    <row r="34" spans="1:103" x14ac:dyDescent="0.2">
      <c r="A34" s="89" t="s">
        <v>21</v>
      </c>
      <c r="B34" s="9">
        <v>75258</v>
      </c>
      <c r="C34" s="9">
        <v>89395744.23999998</v>
      </c>
      <c r="D34" s="9">
        <v>27270</v>
      </c>
      <c r="E34" s="9">
        <v>47820053.789999992</v>
      </c>
      <c r="F34" s="9">
        <f t="shared" si="0"/>
        <v>31358</v>
      </c>
      <c r="G34" s="9">
        <f t="shared" si="1"/>
        <v>37248227</v>
      </c>
      <c r="H34" s="47">
        <f t="shared" si="2"/>
        <v>0.86963454301932519</v>
      </c>
      <c r="I34" s="9">
        <f t="shared" si="3"/>
        <v>-4088</v>
      </c>
      <c r="J34" s="88">
        <f t="shared" si="4"/>
        <v>1.2838209397188218</v>
      </c>
      <c r="K34" s="9">
        <f t="shared" si="5"/>
        <v>10571826.789999992</v>
      </c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</row>
    <row r="35" spans="1:103" x14ac:dyDescent="0.2">
      <c r="A35" s="89" t="s">
        <v>18</v>
      </c>
      <c r="B35" s="9">
        <v>45010</v>
      </c>
      <c r="C35" s="9">
        <v>66073288.250000007</v>
      </c>
      <c r="D35" s="9">
        <v>16100</v>
      </c>
      <c r="E35" s="9">
        <v>30426499.939999998</v>
      </c>
      <c r="F35" s="9">
        <f t="shared" si="0"/>
        <v>18754</v>
      </c>
      <c r="G35" s="9">
        <f t="shared" si="1"/>
        <v>27530537</v>
      </c>
      <c r="H35" s="47">
        <f t="shared" si="2"/>
        <v>0.85848352351498347</v>
      </c>
      <c r="I35" s="9">
        <f t="shared" si="3"/>
        <v>-2654</v>
      </c>
      <c r="J35" s="88">
        <f t="shared" si="4"/>
        <v>1.1051909354328975</v>
      </c>
      <c r="K35" s="9">
        <f t="shared" si="5"/>
        <v>2895962.9399999976</v>
      </c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</row>
    <row r="36" spans="1:103" x14ac:dyDescent="0.2">
      <c r="A36" s="89" t="s">
        <v>55</v>
      </c>
      <c r="B36" s="9">
        <v>15931</v>
      </c>
      <c r="C36" s="9">
        <v>15598366.270000003</v>
      </c>
      <c r="D36" s="9">
        <v>5628</v>
      </c>
      <c r="E36" s="9">
        <v>7040607.6399999997</v>
      </c>
      <c r="F36" s="9">
        <f t="shared" si="0"/>
        <v>6638</v>
      </c>
      <c r="G36" s="9">
        <f t="shared" si="1"/>
        <v>6499319</v>
      </c>
      <c r="H36" s="47">
        <f t="shared" si="2"/>
        <v>0.84784573666767094</v>
      </c>
      <c r="I36" s="9">
        <f t="shared" si="3"/>
        <v>-1010</v>
      </c>
      <c r="J36" s="88">
        <f t="shared" si="4"/>
        <v>1.0832839009748558</v>
      </c>
      <c r="K36" s="9">
        <f t="shared" si="5"/>
        <v>541288.63999999966</v>
      </c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</row>
    <row r="37" spans="1:103" x14ac:dyDescent="0.2">
      <c r="A37" s="89" t="s">
        <v>179</v>
      </c>
      <c r="B37" s="9">
        <v>120</v>
      </c>
      <c r="C37" s="9">
        <v>111506.4</v>
      </c>
      <c r="D37" s="9">
        <v>42</v>
      </c>
      <c r="E37" s="9">
        <v>39027.24</v>
      </c>
      <c r="F37" s="9">
        <f t="shared" si="0"/>
        <v>50</v>
      </c>
      <c r="G37" s="9">
        <f t="shared" si="1"/>
        <v>46461</v>
      </c>
      <c r="H37" s="47">
        <f t="shared" si="2"/>
        <v>0.84</v>
      </c>
      <c r="I37" s="9">
        <f t="shared" si="3"/>
        <v>-8</v>
      </c>
      <c r="J37" s="47">
        <f t="shared" si="4"/>
        <v>0.84</v>
      </c>
      <c r="K37" s="9">
        <f t="shared" si="5"/>
        <v>-7433.760000000002</v>
      </c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</row>
    <row r="38" spans="1:103" x14ac:dyDescent="0.2">
      <c r="A38" s="89" t="s">
        <v>45</v>
      </c>
      <c r="B38" s="9">
        <v>153491</v>
      </c>
      <c r="C38" s="9">
        <v>301333651.23000002</v>
      </c>
      <c r="D38" s="9">
        <v>48817</v>
      </c>
      <c r="E38" s="9">
        <v>76578357.379999995</v>
      </c>
      <c r="F38" s="9">
        <f t="shared" si="0"/>
        <v>63955</v>
      </c>
      <c r="G38" s="9">
        <f t="shared" si="1"/>
        <v>125555688</v>
      </c>
      <c r="H38" s="47">
        <f t="shared" si="2"/>
        <v>0.76330232194511771</v>
      </c>
      <c r="I38" s="9">
        <f t="shared" si="3"/>
        <v>-15138</v>
      </c>
      <c r="J38" s="47">
        <f t="shared" si="4"/>
        <v>0.60991547734579732</v>
      </c>
      <c r="K38" s="9">
        <f t="shared" si="5"/>
        <v>-48977330.620000005</v>
      </c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</row>
    <row r="39" spans="1:103" x14ac:dyDescent="0.2">
      <c r="A39" s="89" t="s">
        <v>118</v>
      </c>
      <c r="B39" s="9">
        <v>202</v>
      </c>
      <c r="C39" s="9">
        <v>225818.74</v>
      </c>
      <c r="D39" s="9">
        <v>62</v>
      </c>
      <c r="E39" s="9">
        <v>69665.52</v>
      </c>
      <c r="F39" s="9">
        <f t="shared" si="0"/>
        <v>84</v>
      </c>
      <c r="G39" s="9">
        <f t="shared" si="1"/>
        <v>94091</v>
      </c>
      <c r="H39" s="47">
        <f t="shared" si="2"/>
        <v>0.73809523809523814</v>
      </c>
      <c r="I39" s="9">
        <f t="shared" si="3"/>
        <v>-22</v>
      </c>
      <c r="J39" s="47">
        <f t="shared" si="4"/>
        <v>0.74040577738572233</v>
      </c>
      <c r="K39" s="9">
        <f t="shared" si="5"/>
        <v>-24425.479999999996</v>
      </c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</row>
    <row r="40" spans="1:103" x14ac:dyDescent="0.2">
      <c r="A40" s="89" t="s">
        <v>54</v>
      </c>
      <c r="B40" s="9">
        <v>12994</v>
      </c>
      <c r="C40" s="9">
        <v>16132245.750000002</v>
      </c>
      <c r="D40" s="9">
        <v>3674</v>
      </c>
      <c r="E40" s="9">
        <v>6968561.25</v>
      </c>
      <c r="F40" s="9">
        <f t="shared" si="0"/>
        <v>5414</v>
      </c>
      <c r="G40" s="9">
        <f t="shared" si="1"/>
        <v>6721769</v>
      </c>
      <c r="H40" s="47">
        <f t="shared" si="2"/>
        <v>0.67861100849649059</v>
      </c>
      <c r="I40" s="9">
        <f t="shared" si="3"/>
        <v>-1740</v>
      </c>
      <c r="J40" s="10">
        <f t="shared" si="4"/>
        <v>1.0367153720992197</v>
      </c>
      <c r="K40" s="9">
        <f t="shared" si="5"/>
        <v>246792.25</v>
      </c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</row>
    <row r="41" spans="1:103" x14ac:dyDescent="0.2">
      <c r="A41" s="89" t="s">
        <v>22</v>
      </c>
      <c r="B41" s="9">
        <v>97179</v>
      </c>
      <c r="C41" s="9">
        <v>121984843.96999998</v>
      </c>
      <c r="D41" s="9">
        <v>27187</v>
      </c>
      <c r="E41" s="9">
        <v>49024146.120000012</v>
      </c>
      <c r="F41" s="9">
        <f t="shared" si="0"/>
        <v>40491</v>
      </c>
      <c r="G41" s="9">
        <f t="shared" si="1"/>
        <v>50827018</v>
      </c>
      <c r="H41" s="47">
        <f t="shared" si="2"/>
        <v>0.67143315798572523</v>
      </c>
      <c r="I41" s="9">
        <f t="shared" si="3"/>
        <v>-13304</v>
      </c>
      <c r="J41" s="10">
        <f t="shared" si="4"/>
        <v>0.96452926118939364</v>
      </c>
      <c r="K41" s="9">
        <f t="shared" si="5"/>
        <v>-1802871.8799999878</v>
      </c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</row>
    <row r="42" spans="1:103" x14ac:dyDescent="0.2">
      <c r="A42" s="89" t="s">
        <v>53</v>
      </c>
      <c r="B42" s="9">
        <v>521</v>
      </c>
      <c r="C42" s="9">
        <v>1205086.51</v>
      </c>
      <c r="D42" s="9">
        <v>122</v>
      </c>
      <c r="E42" s="9">
        <v>265216.16000000003</v>
      </c>
      <c r="F42" s="9">
        <f t="shared" si="0"/>
        <v>217</v>
      </c>
      <c r="G42" s="9">
        <f t="shared" si="1"/>
        <v>502119</v>
      </c>
      <c r="H42" s="47">
        <f t="shared" si="2"/>
        <v>0.56221198156682028</v>
      </c>
      <c r="I42" s="9">
        <f t="shared" si="3"/>
        <v>-95</v>
      </c>
      <c r="J42" s="47">
        <f t="shared" si="4"/>
        <v>0.52819383452926505</v>
      </c>
      <c r="K42" s="9">
        <f t="shared" si="5"/>
        <v>-236902.83999999997</v>
      </c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</row>
    <row r="43" spans="1:103" x14ac:dyDescent="0.2">
      <c r="A43" s="89" t="s">
        <v>19</v>
      </c>
      <c r="B43" s="9">
        <v>1538</v>
      </c>
      <c r="C43" s="9">
        <v>4298268.7999999989</v>
      </c>
      <c r="D43" s="9">
        <v>352</v>
      </c>
      <c r="E43" s="9">
        <v>946689.85</v>
      </c>
      <c r="F43" s="9">
        <f t="shared" si="0"/>
        <v>641</v>
      </c>
      <c r="G43" s="9">
        <f t="shared" si="1"/>
        <v>1790945</v>
      </c>
      <c r="H43" s="47">
        <f t="shared" si="2"/>
        <v>0.54914196567862716</v>
      </c>
      <c r="I43" s="9">
        <f t="shared" si="3"/>
        <v>-289</v>
      </c>
      <c r="J43" s="47">
        <f t="shared" si="4"/>
        <v>0.52859794689395823</v>
      </c>
      <c r="K43" s="9">
        <f t="shared" si="5"/>
        <v>-844255.15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</row>
    <row r="44" spans="1:103" x14ac:dyDescent="0.2">
      <c r="A44" s="89" t="s">
        <v>9</v>
      </c>
      <c r="B44" s="9">
        <v>1672</v>
      </c>
      <c r="C44" s="9">
        <v>5253238.5</v>
      </c>
      <c r="D44" s="9">
        <v>237</v>
      </c>
      <c r="E44" s="9">
        <v>820944.3</v>
      </c>
      <c r="F44" s="9">
        <f t="shared" si="0"/>
        <v>697</v>
      </c>
      <c r="G44" s="9">
        <f t="shared" si="1"/>
        <v>2188849</v>
      </c>
      <c r="H44" s="47">
        <f t="shared" si="2"/>
        <v>0.3400286944045911</v>
      </c>
      <c r="I44" s="9">
        <f t="shared" si="3"/>
        <v>-460</v>
      </c>
      <c r="J44" s="47">
        <f t="shared" si="4"/>
        <v>0.37505753023621091</v>
      </c>
      <c r="K44" s="9">
        <f t="shared" si="5"/>
        <v>-1367904.7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</row>
    <row r="45" spans="1:103" x14ac:dyDescent="0.2">
      <c r="A45" s="58" t="s">
        <v>169</v>
      </c>
      <c r="B45" s="9">
        <v>100</v>
      </c>
      <c r="C45" s="9">
        <v>104914</v>
      </c>
      <c r="D45" s="9">
        <v>0</v>
      </c>
      <c r="E45" s="9">
        <v>0</v>
      </c>
      <c r="F45" s="9">
        <f t="shared" si="0"/>
        <v>42</v>
      </c>
      <c r="G45" s="9">
        <f t="shared" si="1"/>
        <v>43714</v>
      </c>
      <c r="H45" s="50">
        <f t="shared" si="2"/>
        <v>0</v>
      </c>
      <c r="I45" s="9">
        <f t="shared" si="3"/>
        <v>-42</v>
      </c>
      <c r="J45" s="50">
        <f t="shared" si="4"/>
        <v>0</v>
      </c>
      <c r="K45" s="9">
        <f t="shared" si="5"/>
        <v>-43714</v>
      </c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</row>
    <row r="46" spans="1:103" x14ac:dyDescent="0.2">
      <c r="A46" s="58" t="s">
        <v>160</v>
      </c>
      <c r="B46" s="9">
        <v>100</v>
      </c>
      <c r="C46" s="9">
        <v>102739.90000000001</v>
      </c>
      <c r="D46" s="9">
        <v>0</v>
      </c>
      <c r="E46" s="9">
        <v>0</v>
      </c>
      <c r="F46" s="9">
        <f t="shared" si="0"/>
        <v>42</v>
      </c>
      <c r="G46" s="9">
        <f t="shared" si="1"/>
        <v>42808</v>
      </c>
      <c r="H46" s="50">
        <f t="shared" si="2"/>
        <v>0</v>
      </c>
      <c r="I46" s="9">
        <f t="shared" si="3"/>
        <v>-42</v>
      </c>
      <c r="J46" s="50">
        <f t="shared" si="4"/>
        <v>0</v>
      </c>
      <c r="K46" s="9">
        <f t="shared" si="5"/>
        <v>-42808</v>
      </c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</row>
    <row r="47" spans="1:103" x14ac:dyDescent="0.2">
      <c r="A47" s="58" t="s">
        <v>119</v>
      </c>
      <c r="B47" s="9">
        <v>5</v>
      </c>
      <c r="C47" s="9">
        <v>5950.85</v>
      </c>
      <c r="D47" s="9">
        <v>0</v>
      </c>
      <c r="E47" s="9">
        <v>0</v>
      </c>
      <c r="F47" s="9">
        <f t="shared" si="0"/>
        <v>2</v>
      </c>
      <c r="G47" s="9">
        <f t="shared" si="1"/>
        <v>2480</v>
      </c>
      <c r="H47" s="50">
        <f t="shared" si="2"/>
        <v>0</v>
      </c>
      <c r="I47" s="9">
        <f t="shared" si="3"/>
        <v>-2</v>
      </c>
      <c r="J47" s="50">
        <f t="shared" si="4"/>
        <v>0</v>
      </c>
      <c r="K47" s="9">
        <f t="shared" si="5"/>
        <v>-2480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</row>
    <row r="48" spans="1:103" x14ac:dyDescent="0.2">
      <c r="A48" s="58" t="s">
        <v>116</v>
      </c>
      <c r="B48" s="9">
        <v>320</v>
      </c>
      <c r="C48" s="9">
        <v>3191781</v>
      </c>
      <c r="D48" s="9">
        <v>0</v>
      </c>
      <c r="E48" s="9">
        <v>0</v>
      </c>
      <c r="F48" s="9">
        <f t="shared" si="0"/>
        <v>133</v>
      </c>
      <c r="G48" s="9">
        <f t="shared" si="1"/>
        <v>1329909</v>
      </c>
      <c r="H48" s="50">
        <f t="shared" si="2"/>
        <v>0</v>
      </c>
      <c r="I48" s="9">
        <f t="shared" si="3"/>
        <v>-133</v>
      </c>
      <c r="J48" s="50">
        <f t="shared" si="4"/>
        <v>0</v>
      </c>
      <c r="K48" s="9">
        <f t="shared" si="5"/>
        <v>-1329909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</row>
    <row r="49" spans="1:103" s="16" customFormat="1" ht="22.5" customHeight="1" x14ac:dyDescent="0.2">
      <c r="A49" s="56" t="s">
        <v>50</v>
      </c>
      <c r="B49" s="57">
        <f>SUM(B5:B48)</f>
        <v>1639820</v>
      </c>
      <c r="C49" s="57">
        <f>SUM(C5:C48)</f>
        <v>2662575627.79</v>
      </c>
      <c r="D49" s="57">
        <f>SUM(D5:D48)</f>
        <v>889656</v>
      </c>
      <c r="E49" s="57">
        <f>SUM(E5:E48)</f>
        <v>1437709257.1700003</v>
      </c>
      <c r="F49" s="57">
        <f>SUM(F5:F29)</f>
        <v>469278</v>
      </c>
      <c r="G49" s="57">
        <f>SUM(G5:G29)</f>
        <v>776704764</v>
      </c>
      <c r="H49" s="15">
        <f t="shared" ref="H49" si="6">D49/F49</f>
        <v>1.8957973738381086</v>
      </c>
      <c r="I49" s="14">
        <f t="shared" ref="I49" si="7">D49-F49</f>
        <v>420378</v>
      </c>
      <c r="J49" s="15">
        <f t="shared" ref="J49" si="8">E49/G49</f>
        <v>1.8510370011970214</v>
      </c>
      <c r="K49" s="14">
        <f t="shared" ref="K49" si="9">E49-G49</f>
        <v>661004493.17000031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</row>
    <row r="50" spans="1:103" x14ac:dyDescent="0.2"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</row>
  </sheetData>
  <sortState ref="A5:K48">
    <sortCondition descending="1" ref="H5:H48"/>
  </sortState>
  <mergeCells count="9">
    <mergeCell ref="G3:G4"/>
    <mergeCell ref="H3:I3"/>
    <mergeCell ref="J3:K3"/>
    <mergeCell ref="A3:A4"/>
    <mergeCell ref="B3:B4"/>
    <mergeCell ref="C3:C4"/>
    <mergeCell ref="D3:D4"/>
    <mergeCell ref="E3:E4"/>
    <mergeCell ref="F3:F4"/>
  </mergeCells>
  <printOptions horizontalCentered="1" verticalCentered="1"/>
  <pageMargins left="0.11811023622047245" right="0.11811023622047245" top="0.15748031496062992" bottom="0" header="0.31496062992125984" footer="0.31496062992125984"/>
  <pageSetup paperSize="9" scale="7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16"/>
  <sheetViews>
    <sheetView workbookViewId="0">
      <selection activeCell="A3" sqref="A3:A4"/>
    </sheetView>
  </sheetViews>
  <sheetFormatPr defaultRowHeight="12" x14ac:dyDescent="0.2"/>
  <cols>
    <col min="1" max="1" width="47" style="3" customWidth="1"/>
    <col min="2" max="2" width="13.1640625" style="2" customWidth="1"/>
    <col min="3" max="3" width="15.1640625" style="2" customWidth="1"/>
    <col min="4" max="4" width="12.6640625" style="2" customWidth="1"/>
    <col min="5" max="5" width="15.5" style="2" customWidth="1"/>
    <col min="6" max="6" width="12" style="2" customWidth="1"/>
    <col min="7" max="7" width="14.83203125" style="2" customWidth="1"/>
    <col min="8" max="8" width="10.5" style="2" customWidth="1"/>
    <col min="9" max="9" width="12.83203125" style="3" customWidth="1"/>
    <col min="10" max="10" width="10.5" style="3" customWidth="1"/>
    <col min="11" max="11" width="14.6640625" style="3" customWidth="1"/>
    <col min="12" max="16384" width="9.33203125" style="3"/>
  </cols>
  <sheetData>
    <row r="1" spans="1:103" ht="15.75" x14ac:dyDescent="0.2">
      <c r="A1" s="1" t="s">
        <v>178</v>
      </c>
    </row>
    <row r="2" spans="1:103" ht="17.25" customHeight="1" x14ac:dyDescent="0.2">
      <c r="A2" s="4" t="s">
        <v>220</v>
      </c>
    </row>
    <row r="3" spans="1:103" ht="28.5" customHeight="1" x14ac:dyDescent="0.2">
      <c r="A3" s="216" t="s">
        <v>159</v>
      </c>
      <c r="B3" s="214" t="s">
        <v>2</v>
      </c>
      <c r="C3" s="214" t="s">
        <v>3</v>
      </c>
      <c r="D3" s="214" t="s">
        <v>172</v>
      </c>
      <c r="E3" s="214" t="s">
        <v>173</v>
      </c>
      <c r="F3" s="214" t="s">
        <v>174</v>
      </c>
      <c r="G3" s="214" t="s">
        <v>175</v>
      </c>
      <c r="H3" s="215" t="s">
        <v>176</v>
      </c>
      <c r="I3" s="215"/>
      <c r="J3" s="215" t="s">
        <v>177</v>
      </c>
      <c r="K3" s="215"/>
    </row>
    <row r="4" spans="1:103" ht="21.75" customHeight="1" x14ac:dyDescent="0.2">
      <c r="A4" s="217"/>
      <c r="B4" s="214"/>
      <c r="C4" s="214"/>
      <c r="D4" s="214"/>
      <c r="E4" s="214"/>
      <c r="F4" s="214"/>
      <c r="G4" s="214"/>
      <c r="H4" s="5" t="s">
        <v>6</v>
      </c>
      <c r="I4" s="6" t="s">
        <v>7</v>
      </c>
      <c r="J4" s="5" t="s">
        <v>6</v>
      </c>
      <c r="K4" s="6" t="s">
        <v>7</v>
      </c>
    </row>
    <row r="5" spans="1:103" ht="12" customHeight="1" x14ac:dyDescent="0.2">
      <c r="A5" s="54" t="s">
        <v>35</v>
      </c>
      <c r="B5" s="55">
        <v>702</v>
      </c>
      <c r="C5" s="55">
        <v>18468573.760000002</v>
      </c>
      <c r="D5" s="55">
        <v>386</v>
      </c>
      <c r="E5" s="55">
        <v>10102236.48</v>
      </c>
      <c r="F5" s="9">
        <f t="shared" ref="F5:F14" si="0">ROUND(B5/12*5,0)</f>
        <v>293</v>
      </c>
      <c r="G5" s="9">
        <f t="shared" ref="G5:G14" si="1">ROUND(C5/12*5,0)</f>
        <v>7695239</v>
      </c>
      <c r="H5" s="45">
        <f t="shared" ref="H5:H14" si="2">D5/F5</f>
        <v>1.31740614334471</v>
      </c>
      <c r="I5" s="9">
        <f t="shared" ref="I5:I14" si="3">D5-F5</f>
        <v>93</v>
      </c>
      <c r="J5" s="45">
        <f t="shared" ref="J5:J14" si="4">E5/G5</f>
        <v>1.3127904773328027</v>
      </c>
      <c r="K5" s="9">
        <f t="shared" ref="K5:K14" si="5">E5-G5</f>
        <v>2406997.4800000004</v>
      </c>
    </row>
    <row r="6" spans="1:103" x14ac:dyDescent="0.2">
      <c r="A6" s="54" t="s">
        <v>42</v>
      </c>
      <c r="B6" s="55">
        <v>712</v>
      </c>
      <c r="C6" s="55">
        <v>17901186.559999999</v>
      </c>
      <c r="D6" s="55">
        <v>384</v>
      </c>
      <c r="E6" s="55">
        <v>9668048.2599999998</v>
      </c>
      <c r="F6" s="9">
        <f t="shared" si="0"/>
        <v>297</v>
      </c>
      <c r="G6" s="9">
        <f t="shared" si="1"/>
        <v>7458828</v>
      </c>
      <c r="H6" s="45">
        <f t="shared" si="2"/>
        <v>1.292929292929293</v>
      </c>
      <c r="I6" s="9">
        <f t="shared" si="3"/>
        <v>87</v>
      </c>
      <c r="J6" s="45">
        <f t="shared" si="4"/>
        <v>1.2961886585935485</v>
      </c>
      <c r="K6" s="9">
        <f t="shared" si="5"/>
        <v>2209220.2599999998</v>
      </c>
    </row>
    <row r="7" spans="1:103" x14ac:dyDescent="0.2">
      <c r="A7" s="54" t="s">
        <v>27</v>
      </c>
      <c r="B7" s="55">
        <v>466</v>
      </c>
      <c r="C7" s="55">
        <v>11678434.880000001</v>
      </c>
      <c r="D7" s="55">
        <v>245</v>
      </c>
      <c r="E7" s="55">
        <v>6075647.2000000002</v>
      </c>
      <c r="F7" s="9">
        <f t="shared" si="0"/>
        <v>194</v>
      </c>
      <c r="G7" s="9">
        <f t="shared" si="1"/>
        <v>4866015</v>
      </c>
      <c r="H7" s="45">
        <f t="shared" si="2"/>
        <v>1.2628865979381443</v>
      </c>
      <c r="I7" s="9">
        <f t="shared" si="3"/>
        <v>51</v>
      </c>
      <c r="J7" s="45">
        <f t="shared" si="4"/>
        <v>1.2485878485783541</v>
      </c>
      <c r="K7" s="9">
        <f t="shared" si="5"/>
        <v>1209632.2000000002</v>
      </c>
    </row>
    <row r="8" spans="1:103" x14ac:dyDescent="0.2">
      <c r="A8" s="54" t="s">
        <v>37</v>
      </c>
      <c r="B8" s="55">
        <v>1550</v>
      </c>
      <c r="C8" s="55">
        <v>39253140.799999997</v>
      </c>
      <c r="D8" s="55">
        <v>807</v>
      </c>
      <c r="E8" s="55">
        <v>20012437.920000002</v>
      </c>
      <c r="F8" s="9">
        <f t="shared" si="0"/>
        <v>646</v>
      </c>
      <c r="G8" s="9">
        <f t="shared" si="1"/>
        <v>16355475</v>
      </c>
      <c r="H8" s="45">
        <f t="shared" si="2"/>
        <v>1.2492260061919505</v>
      </c>
      <c r="I8" s="9">
        <f t="shared" si="3"/>
        <v>161</v>
      </c>
      <c r="J8" s="45">
        <f t="shared" si="4"/>
        <v>1.2235925841346706</v>
      </c>
      <c r="K8" s="9">
        <f t="shared" si="5"/>
        <v>3656962.9200000018</v>
      </c>
    </row>
    <row r="9" spans="1:103" x14ac:dyDescent="0.2">
      <c r="A9" s="54" t="s">
        <v>25</v>
      </c>
      <c r="B9" s="55">
        <v>245</v>
      </c>
      <c r="C9" s="55">
        <v>6177568.7999999998</v>
      </c>
      <c r="D9" s="55">
        <v>127</v>
      </c>
      <c r="E9" s="55">
        <v>3149417.12</v>
      </c>
      <c r="F9" s="9">
        <f t="shared" si="0"/>
        <v>102</v>
      </c>
      <c r="G9" s="9">
        <f t="shared" si="1"/>
        <v>2573987</v>
      </c>
      <c r="H9" s="45">
        <f t="shared" si="2"/>
        <v>1.2450980392156863</v>
      </c>
      <c r="I9" s="9">
        <f t="shared" si="3"/>
        <v>25</v>
      </c>
      <c r="J9" s="45">
        <f t="shared" si="4"/>
        <v>1.2235559542453012</v>
      </c>
      <c r="K9" s="9">
        <f t="shared" si="5"/>
        <v>575430.12000000011</v>
      </c>
    </row>
    <row r="10" spans="1:103" s="11" customFormat="1" x14ac:dyDescent="0.2">
      <c r="A10" s="54" t="s">
        <v>41</v>
      </c>
      <c r="B10" s="55">
        <v>300</v>
      </c>
      <c r="C10" s="55">
        <v>7745332.7999999998</v>
      </c>
      <c r="D10" s="55">
        <v>131</v>
      </c>
      <c r="E10" s="55">
        <v>3391301.6</v>
      </c>
      <c r="F10" s="9">
        <f t="shared" si="0"/>
        <v>125</v>
      </c>
      <c r="G10" s="9">
        <f t="shared" si="1"/>
        <v>3227222</v>
      </c>
      <c r="H10" s="45">
        <f t="shared" si="2"/>
        <v>1.048</v>
      </c>
      <c r="I10" s="9">
        <f t="shared" si="3"/>
        <v>6</v>
      </c>
      <c r="J10" s="45">
        <f t="shared" si="4"/>
        <v>1.0508423653532357</v>
      </c>
      <c r="K10" s="9">
        <f t="shared" si="5"/>
        <v>164079.60000000009</v>
      </c>
    </row>
    <row r="11" spans="1:103" x14ac:dyDescent="0.2">
      <c r="A11" s="54" t="s">
        <v>21</v>
      </c>
      <c r="B11" s="55">
        <v>300</v>
      </c>
      <c r="C11" s="55">
        <v>7643411.2000000002</v>
      </c>
      <c r="D11" s="55">
        <v>112</v>
      </c>
      <c r="E11" s="55">
        <v>2879360.32</v>
      </c>
      <c r="F11" s="9">
        <f t="shared" si="0"/>
        <v>125</v>
      </c>
      <c r="G11" s="9">
        <f t="shared" si="1"/>
        <v>3184755</v>
      </c>
      <c r="H11" s="47">
        <f t="shared" si="2"/>
        <v>0.89600000000000002</v>
      </c>
      <c r="I11" s="9">
        <f t="shared" si="3"/>
        <v>-13</v>
      </c>
      <c r="J11" s="47">
        <f t="shared" si="4"/>
        <v>0.90410732379727787</v>
      </c>
      <c r="K11" s="9">
        <f t="shared" si="5"/>
        <v>-305394.68000000017</v>
      </c>
    </row>
    <row r="12" spans="1:103" s="11" customFormat="1" x14ac:dyDescent="0.2">
      <c r="A12" s="54" t="s">
        <v>32</v>
      </c>
      <c r="B12" s="55">
        <v>50</v>
      </c>
      <c r="C12" s="55">
        <v>1239928</v>
      </c>
      <c r="D12" s="55">
        <v>18</v>
      </c>
      <c r="E12" s="55">
        <v>446374.08</v>
      </c>
      <c r="F12" s="9">
        <f t="shared" si="0"/>
        <v>21</v>
      </c>
      <c r="G12" s="9">
        <f t="shared" si="1"/>
        <v>516637</v>
      </c>
      <c r="H12" s="47">
        <f t="shared" si="2"/>
        <v>0.8571428571428571</v>
      </c>
      <c r="I12" s="9">
        <f t="shared" si="3"/>
        <v>-3</v>
      </c>
      <c r="J12" s="47">
        <f t="shared" si="4"/>
        <v>0.8639994425486367</v>
      </c>
      <c r="K12" s="9">
        <f t="shared" si="5"/>
        <v>-70262.919999999984</v>
      </c>
    </row>
    <row r="13" spans="1:103" x14ac:dyDescent="0.2">
      <c r="A13" s="54" t="s">
        <v>40</v>
      </c>
      <c r="B13" s="55">
        <v>550</v>
      </c>
      <c r="C13" s="55">
        <v>14046894.4</v>
      </c>
      <c r="D13" s="55">
        <v>168</v>
      </c>
      <c r="E13" s="55">
        <v>4166158.08</v>
      </c>
      <c r="F13" s="9">
        <f t="shared" si="0"/>
        <v>229</v>
      </c>
      <c r="G13" s="9">
        <f t="shared" si="1"/>
        <v>5852873</v>
      </c>
      <c r="H13" s="47">
        <f t="shared" si="2"/>
        <v>0.73362445414847166</v>
      </c>
      <c r="I13" s="9">
        <f t="shared" si="3"/>
        <v>-61</v>
      </c>
      <c r="J13" s="47">
        <f t="shared" si="4"/>
        <v>0.71181419449900929</v>
      </c>
      <c r="K13" s="9">
        <f t="shared" si="5"/>
        <v>-1686714.92</v>
      </c>
    </row>
    <row r="14" spans="1:103" s="11" customFormat="1" x14ac:dyDescent="0.2">
      <c r="A14" s="54" t="s">
        <v>26</v>
      </c>
      <c r="B14" s="55">
        <v>290</v>
      </c>
      <c r="C14" s="55">
        <v>7191582.4000000004</v>
      </c>
      <c r="D14" s="55">
        <v>74</v>
      </c>
      <c r="E14" s="55">
        <v>1835093.44</v>
      </c>
      <c r="F14" s="9">
        <f t="shared" si="0"/>
        <v>121</v>
      </c>
      <c r="G14" s="9">
        <f t="shared" si="1"/>
        <v>2996493</v>
      </c>
      <c r="H14" s="47">
        <f t="shared" si="2"/>
        <v>0.61157024793388426</v>
      </c>
      <c r="I14" s="9">
        <f t="shared" si="3"/>
        <v>-47</v>
      </c>
      <c r="J14" s="47">
        <f t="shared" si="4"/>
        <v>0.61241372497783242</v>
      </c>
      <c r="K14" s="9">
        <f t="shared" si="5"/>
        <v>-1161399.56</v>
      </c>
    </row>
    <row r="15" spans="1:103" s="16" customFormat="1" ht="22.5" customHeight="1" x14ac:dyDescent="0.2">
      <c r="A15" s="56" t="s">
        <v>50</v>
      </c>
      <c r="B15" s="57">
        <f t="shared" ref="B15:G15" si="6">SUM(B5:B14)</f>
        <v>5165</v>
      </c>
      <c r="C15" s="57">
        <f t="shared" si="6"/>
        <v>131346053.60000001</v>
      </c>
      <c r="D15" s="57">
        <f t="shared" si="6"/>
        <v>2452</v>
      </c>
      <c r="E15" s="57">
        <f t="shared" si="6"/>
        <v>61726074.499999993</v>
      </c>
      <c r="F15" s="57">
        <f t="shared" si="6"/>
        <v>2153</v>
      </c>
      <c r="G15" s="57">
        <f t="shared" si="6"/>
        <v>54727524</v>
      </c>
      <c r="H15" s="15">
        <f t="shared" ref="H15" si="7">D15/F15</f>
        <v>1.1388759869948908</v>
      </c>
      <c r="I15" s="14">
        <f t="shared" ref="I15" si="8">D15-F15</f>
        <v>299</v>
      </c>
      <c r="J15" s="15">
        <f t="shared" ref="J15" si="9">E15/G15</f>
        <v>1.1278799037208407</v>
      </c>
      <c r="K15" s="14">
        <f t="shared" ref="K15" si="10">E15-G15</f>
        <v>6998550.4999999925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</row>
    <row r="16" spans="1:103" x14ac:dyDescent="0.2"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</row>
  </sheetData>
  <sortState ref="A5:K14">
    <sortCondition descending="1" ref="H5:H14"/>
  </sortState>
  <mergeCells count="9">
    <mergeCell ref="G3:G4"/>
    <mergeCell ref="H3:I3"/>
    <mergeCell ref="J3:K3"/>
    <mergeCell ref="A3:A4"/>
    <mergeCell ref="B3:B4"/>
    <mergeCell ref="C3:C4"/>
    <mergeCell ref="D3:D4"/>
    <mergeCell ref="E3:E4"/>
    <mergeCell ref="F3:F4"/>
  </mergeCells>
  <printOptions horizontalCentered="1" verticalCentered="1"/>
  <pageMargins left="0.11811023622047245" right="0.11811023622047245" top="0.15748031496062992" bottom="0" header="0.31496062992125984" footer="0.31496062992125984"/>
  <pageSetup paperSize="9" scale="9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12"/>
  <sheetViews>
    <sheetView workbookViewId="0">
      <selection activeCell="E24" sqref="E24"/>
    </sheetView>
  </sheetViews>
  <sheetFormatPr defaultRowHeight="12" x14ac:dyDescent="0.2"/>
  <cols>
    <col min="1" max="1" width="38.83203125" style="3" customWidth="1"/>
    <col min="2" max="2" width="13.1640625" style="2" customWidth="1"/>
    <col min="3" max="3" width="15.1640625" style="2" customWidth="1"/>
    <col min="4" max="4" width="12.6640625" style="2" customWidth="1"/>
    <col min="5" max="5" width="15.5" style="2" customWidth="1"/>
    <col min="6" max="6" width="12" style="2" customWidth="1"/>
    <col min="7" max="7" width="14.83203125" style="2" customWidth="1"/>
    <col min="8" max="8" width="10.5" style="2" customWidth="1"/>
    <col min="9" max="9" width="11.33203125" style="3" customWidth="1"/>
    <col min="10" max="10" width="9.33203125" style="3"/>
    <col min="11" max="11" width="13.1640625" style="3" customWidth="1"/>
    <col min="12" max="12" width="23.5" style="3" customWidth="1"/>
    <col min="13" max="16" width="9.33203125" style="3"/>
    <col min="17" max="17" width="9.83203125" style="3" bestFit="1" customWidth="1"/>
    <col min="18" max="16384" width="9.33203125" style="3"/>
  </cols>
  <sheetData>
    <row r="1" spans="1:103" ht="15.75" x14ac:dyDescent="0.2">
      <c r="A1" s="1" t="s">
        <v>178</v>
      </c>
    </row>
    <row r="2" spans="1:103" ht="17.25" customHeight="1" x14ac:dyDescent="0.2">
      <c r="A2" s="4" t="s">
        <v>131</v>
      </c>
    </row>
    <row r="3" spans="1:103" ht="28.5" customHeight="1" x14ac:dyDescent="0.2">
      <c r="A3" s="216" t="s">
        <v>1</v>
      </c>
      <c r="B3" s="214" t="s">
        <v>2</v>
      </c>
      <c r="C3" s="214" t="s">
        <v>3</v>
      </c>
      <c r="D3" s="214" t="s">
        <v>172</v>
      </c>
      <c r="E3" s="214" t="s">
        <v>173</v>
      </c>
      <c r="F3" s="214" t="s">
        <v>174</v>
      </c>
      <c r="G3" s="214" t="s">
        <v>175</v>
      </c>
      <c r="H3" s="215" t="s">
        <v>176</v>
      </c>
      <c r="I3" s="215"/>
      <c r="J3" s="215" t="s">
        <v>177</v>
      </c>
      <c r="K3" s="215"/>
    </row>
    <row r="4" spans="1:103" ht="21.75" customHeight="1" x14ac:dyDescent="0.2">
      <c r="A4" s="217"/>
      <c r="B4" s="214"/>
      <c r="C4" s="214"/>
      <c r="D4" s="214"/>
      <c r="E4" s="214"/>
      <c r="F4" s="214"/>
      <c r="G4" s="214"/>
      <c r="H4" s="5" t="s">
        <v>6</v>
      </c>
      <c r="I4" s="6" t="s">
        <v>7</v>
      </c>
      <c r="J4" s="5" t="s">
        <v>6</v>
      </c>
      <c r="K4" s="6" t="s">
        <v>7</v>
      </c>
    </row>
    <row r="5" spans="1:103" ht="12" customHeight="1" x14ac:dyDescent="0.2">
      <c r="A5" s="54" t="s">
        <v>42</v>
      </c>
      <c r="B5" s="55">
        <v>8452</v>
      </c>
      <c r="C5" s="55">
        <v>19598497.600000001</v>
      </c>
      <c r="D5" s="55">
        <v>2677</v>
      </c>
      <c r="E5" s="55">
        <v>6587027.96</v>
      </c>
      <c r="F5" s="9">
        <f t="shared" ref="F5:G10" si="0">ROUND(B5/12*5,0)</f>
        <v>3522</v>
      </c>
      <c r="G5" s="9">
        <f t="shared" si="0"/>
        <v>8166041</v>
      </c>
      <c r="H5" s="47">
        <f t="shared" ref="H5:H11" si="1">D5/F5</f>
        <v>0.76007950028392957</v>
      </c>
      <c r="I5" s="9">
        <f t="shared" ref="I5:I11" si="2">D5-F5</f>
        <v>-845</v>
      </c>
      <c r="J5" s="48">
        <f t="shared" ref="J5:J11" si="3">E5/G5</f>
        <v>0.80663665048950894</v>
      </c>
      <c r="K5" s="9">
        <f t="shared" ref="K5:K11" si="4">E5-G5</f>
        <v>-1579013.04</v>
      </c>
    </row>
    <row r="6" spans="1:103" x14ac:dyDescent="0.2">
      <c r="A6" s="54" t="s">
        <v>37</v>
      </c>
      <c r="B6" s="55">
        <v>12403</v>
      </c>
      <c r="C6" s="55">
        <v>28760076.400000002</v>
      </c>
      <c r="D6" s="55">
        <v>3597</v>
      </c>
      <c r="E6" s="55">
        <v>7069327.9800000004</v>
      </c>
      <c r="F6" s="9">
        <f t="shared" si="0"/>
        <v>5168</v>
      </c>
      <c r="G6" s="9">
        <f t="shared" si="0"/>
        <v>11983365</v>
      </c>
      <c r="H6" s="47">
        <f>D6/F6</f>
        <v>0.69601393188854488</v>
      </c>
      <c r="I6" s="9">
        <f>D6-F6</f>
        <v>-1571</v>
      </c>
      <c r="J6" s="47">
        <f>E6/G6</f>
        <v>0.5899284533184127</v>
      </c>
      <c r="K6" s="9">
        <f>E6-G6</f>
        <v>-4914037.0199999996</v>
      </c>
    </row>
    <row r="7" spans="1:103" x14ac:dyDescent="0.2">
      <c r="A7" s="54" t="s">
        <v>35</v>
      </c>
      <c r="B7" s="55">
        <v>4270</v>
      </c>
      <c r="C7" s="55">
        <v>9901276</v>
      </c>
      <c r="D7" s="55">
        <v>656</v>
      </c>
      <c r="E7" s="55">
        <v>1446563.4800000002</v>
      </c>
      <c r="F7" s="9">
        <f t="shared" si="0"/>
        <v>1779</v>
      </c>
      <c r="G7" s="9">
        <f t="shared" si="0"/>
        <v>4125532</v>
      </c>
      <c r="H7" s="47">
        <f>D7/F7</f>
        <v>0.36874648679033167</v>
      </c>
      <c r="I7" s="9">
        <f>D7-F7</f>
        <v>-1123</v>
      </c>
      <c r="J7" s="47">
        <f>E7/G7</f>
        <v>0.35063683423131858</v>
      </c>
      <c r="K7" s="9">
        <f>E7-G7</f>
        <v>-2678968.5199999996</v>
      </c>
    </row>
    <row r="8" spans="1:103" x14ac:dyDescent="0.2">
      <c r="A8" s="58" t="s">
        <v>45</v>
      </c>
      <c r="B8" s="55">
        <v>13761</v>
      </c>
      <c r="C8" s="55">
        <v>31909006.800000001</v>
      </c>
      <c r="D8" s="55">
        <v>1797</v>
      </c>
      <c r="E8" s="55">
        <v>2422296.7400000002</v>
      </c>
      <c r="F8" s="9">
        <f t="shared" si="0"/>
        <v>5734</v>
      </c>
      <c r="G8" s="9">
        <f t="shared" si="0"/>
        <v>13295420</v>
      </c>
      <c r="H8" s="50">
        <f>D8/F8</f>
        <v>0.31339379141960239</v>
      </c>
      <c r="I8" s="9">
        <f>D8-F8</f>
        <v>-3937</v>
      </c>
      <c r="J8" s="50">
        <f>E8/G8</f>
        <v>0.18219031365688337</v>
      </c>
      <c r="K8" s="9">
        <f>E8-G8</f>
        <v>-10873123.26</v>
      </c>
    </row>
    <row r="9" spans="1:103" x14ac:dyDescent="0.2">
      <c r="A9" s="58" t="s">
        <v>31</v>
      </c>
      <c r="B9" s="55">
        <v>6768</v>
      </c>
      <c r="C9" s="55">
        <v>15693638.4</v>
      </c>
      <c r="D9" s="55">
        <v>789</v>
      </c>
      <c r="E9" s="55">
        <v>555494.1</v>
      </c>
      <c r="F9" s="9">
        <f t="shared" si="0"/>
        <v>2820</v>
      </c>
      <c r="G9" s="9">
        <f t="shared" si="0"/>
        <v>6539016</v>
      </c>
      <c r="H9" s="50">
        <f>D9/F9</f>
        <v>0.27978723404255318</v>
      </c>
      <c r="I9" s="9">
        <f>D9-F9</f>
        <v>-2031</v>
      </c>
      <c r="J9" s="50">
        <f>E9/G9</f>
        <v>8.4950717355638833E-2</v>
      </c>
      <c r="K9" s="9">
        <f>E9-G9</f>
        <v>-5983521.9000000004</v>
      </c>
    </row>
    <row r="10" spans="1:103" s="11" customFormat="1" x14ac:dyDescent="0.2">
      <c r="A10" s="58" t="s">
        <v>25</v>
      </c>
      <c r="B10" s="55">
        <v>7888</v>
      </c>
      <c r="C10" s="55">
        <v>18290694.400000002</v>
      </c>
      <c r="D10" s="55">
        <v>252</v>
      </c>
      <c r="E10" s="55">
        <v>508557.39</v>
      </c>
      <c r="F10" s="9">
        <f t="shared" si="0"/>
        <v>3287</v>
      </c>
      <c r="G10" s="9">
        <f t="shared" si="0"/>
        <v>7621123</v>
      </c>
      <c r="H10" s="50">
        <f>D10/F10</f>
        <v>7.6665652570733198E-2</v>
      </c>
      <c r="I10" s="9">
        <f>D10-F10</f>
        <v>-3035</v>
      </c>
      <c r="J10" s="50">
        <f>E10/G10</f>
        <v>6.672998060784481E-2</v>
      </c>
      <c r="K10" s="9">
        <f>E10-G10</f>
        <v>-7112565.6100000003</v>
      </c>
      <c r="Q10" s="3"/>
    </row>
    <row r="11" spans="1:103" s="16" customFormat="1" ht="22.5" customHeight="1" x14ac:dyDescent="0.2">
      <c r="A11" s="56" t="s">
        <v>50</v>
      </c>
      <c r="B11" s="57">
        <f t="shared" ref="B11:G11" si="5">SUM(B5:B10)</f>
        <v>53542</v>
      </c>
      <c r="C11" s="57">
        <f t="shared" si="5"/>
        <v>124153189.60000001</v>
      </c>
      <c r="D11" s="57">
        <f t="shared" si="5"/>
        <v>9768</v>
      </c>
      <c r="E11" s="57">
        <f t="shared" si="5"/>
        <v>18589267.650000006</v>
      </c>
      <c r="F11" s="57">
        <f t="shared" si="5"/>
        <v>22310</v>
      </c>
      <c r="G11" s="57">
        <f t="shared" si="5"/>
        <v>51730497</v>
      </c>
      <c r="H11" s="15">
        <f t="shared" si="1"/>
        <v>0.43783056925145675</v>
      </c>
      <c r="I11" s="14">
        <f t="shared" si="2"/>
        <v>-12542</v>
      </c>
      <c r="J11" s="15">
        <f t="shared" si="3"/>
        <v>0.35934832889774876</v>
      </c>
      <c r="K11" s="14">
        <f t="shared" si="4"/>
        <v>-33141229.349999994</v>
      </c>
      <c r="L11" s="3"/>
      <c r="M11" s="3"/>
      <c r="N11" s="3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</row>
    <row r="12" spans="1:103" x14ac:dyDescent="0.2"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</row>
  </sheetData>
  <sortState ref="A6:K10">
    <sortCondition descending="1" ref="H6:H10"/>
  </sortState>
  <mergeCells count="9">
    <mergeCell ref="G3:G4"/>
    <mergeCell ref="H3:I3"/>
    <mergeCell ref="J3:K3"/>
    <mergeCell ref="A3:A4"/>
    <mergeCell ref="B3:B4"/>
    <mergeCell ref="C3:C4"/>
    <mergeCell ref="D3:D4"/>
    <mergeCell ref="E3:E4"/>
    <mergeCell ref="F3:F4"/>
  </mergeCells>
  <printOptions horizontalCentered="1"/>
  <pageMargins left="0.11811023622047245" right="0.11811023622047245" top="0.94488188976377963" bottom="0.15748031496062992" header="0.31496062992125984" footer="0.31496062992125984"/>
  <pageSetup paperSize="9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21"/>
  <sheetViews>
    <sheetView workbookViewId="0">
      <selection activeCell="E24" sqref="E24"/>
    </sheetView>
  </sheetViews>
  <sheetFormatPr defaultRowHeight="12" x14ac:dyDescent="0.2"/>
  <cols>
    <col min="1" max="1" width="38.83203125" style="3" customWidth="1"/>
    <col min="2" max="2" width="13.1640625" style="2" customWidth="1"/>
    <col min="3" max="3" width="15.1640625" style="2" customWidth="1"/>
    <col min="4" max="4" width="12.6640625" style="2" customWidth="1"/>
    <col min="5" max="5" width="15.5" style="2" customWidth="1"/>
    <col min="6" max="6" width="12" style="2" customWidth="1"/>
    <col min="7" max="7" width="14.83203125" style="2" customWidth="1"/>
    <col min="8" max="8" width="10.5" style="2" customWidth="1"/>
    <col min="9" max="9" width="11.33203125" style="3" customWidth="1"/>
    <col min="10" max="10" width="9.33203125" style="3"/>
    <col min="11" max="11" width="13.1640625" style="3" customWidth="1"/>
    <col min="12" max="12" width="26.83203125" style="3" customWidth="1"/>
    <col min="13" max="16384" width="9.33203125" style="3"/>
  </cols>
  <sheetData>
    <row r="1" spans="1:17" ht="15.75" x14ac:dyDescent="0.2">
      <c r="A1" s="1" t="s">
        <v>178</v>
      </c>
    </row>
    <row r="2" spans="1:17" ht="17.25" customHeight="1" x14ac:dyDescent="0.2">
      <c r="A2" s="4" t="s">
        <v>130</v>
      </c>
    </row>
    <row r="3" spans="1:17" ht="28.5" customHeight="1" x14ac:dyDescent="0.2">
      <c r="A3" s="216" t="s">
        <v>1</v>
      </c>
      <c r="B3" s="214" t="s">
        <v>2</v>
      </c>
      <c r="C3" s="214" t="s">
        <v>3</v>
      </c>
      <c r="D3" s="214" t="s">
        <v>172</v>
      </c>
      <c r="E3" s="214" t="s">
        <v>173</v>
      </c>
      <c r="F3" s="214" t="s">
        <v>174</v>
      </c>
      <c r="G3" s="214" t="s">
        <v>175</v>
      </c>
      <c r="H3" s="215" t="s">
        <v>176</v>
      </c>
      <c r="I3" s="215"/>
      <c r="J3" s="215" t="s">
        <v>177</v>
      </c>
      <c r="K3" s="215"/>
    </row>
    <row r="4" spans="1:17" ht="21.75" customHeight="1" x14ac:dyDescent="0.2">
      <c r="A4" s="217"/>
      <c r="B4" s="214"/>
      <c r="C4" s="214"/>
      <c r="D4" s="214"/>
      <c r="E4" s="214"/>
      <c r="F4" s="214"/>
      <c r="G4" s="214"/>
      <c r="H4" s="5" t="s">
        <v>6</v>
      </c>
      <c r="I4" s="6" t="s">
        <v>7</v>
      </c>
      <c r="J4" s="5" t="s">
        <v>6</v>
      </c>
      <c r="K4" s="6" t="s">
        <v>7</v>
      </c>
    </row>
    <row r="5" spans="1:17" ht="12" customHeight="1" x14ac:dyDescent="0.2">
      <c r="A5" s="54" t="s">
        <v>40</v>
      </c>
      <c r="B5" s="55">
        <v>38</v>
      </c>
      <c r="C5" s="55">
        <v>74600</v>
      </c>
      <c r="D5" s="55">
        <v>38</v>
      </c>
      <c r="E5" s="55">
        <v>74600</v>
      </c>
      <c r="F5" s="9">
        <f t="shared" ref="F5:F19" si="0">ROUND(B5/12*5,0)</f>
        <v>16</v>
      </c>
      <c r="G5" s="9">
        <f t="shared" ref="G5:G19" si="1">ROUND(C5/12*5,0)</f>
        <v>31083</v>
      </c>
      <c r="H5" s="45">
        <f t="shared" ref="H5:H19" si="2">D5/F5</f>
        <v>2.375</v>
      </c>
      <c r="I5" s="9">
        <f t="shared" ref="I5:I19" si="3">D5-F5</f>
        <v>22</v>
      </c>
      <c r="J5" s="45">
        <f t="shared" ref="J5:J19" si="4">E5/G5</f>
        <v>2.4000257375414216</v>
      </c>
      <c r="K5" s="9">
        <f t="shared" ref="K5:K19" si="5">E5-G5</f>
        <v>43517</v>
      </c>
    </row>
    <row r="6" spans="1:17" x14ac:dyDescent="0.2">
      <c r="A6" s="54" t="s">
        <v>25</v>
      </c>
      <c r="B6" s="55">
        <v>923</v>
      </c>
      <c r="C6" s="55">
        <v>1274870</v>
      </c>
      <c r="D6" s="55">
        <v>587</v>
      </c>
      <c r="E6" s="55">
        <v>804530.00000000012</v>
      </c>
      <c r="F6" s="9">
        <f t="shared" si="0"/>
        <v>385</v>
      </c>
      <c r="G6" s="9">
        <f t="shared" si="1"/>
        <v>531196</v>
      </c>
      <c r="H6" s="45">
        <f t="shared" si="2"/>
        <v>1.5246753246753246</v>
      </c>
      <c r="I6" s="9">
        <f t="shared" si="3"/>
        <v>202</v>
      </c>
      <c r="J6" s="45">
        <f t="shared" si="4"/>
        <v>1.5145633626759241</v>
      </c>
      <c r="K6" s="9">
        <f t="shared" si="5"/>
        <v>273334.00000000012</v>
      </c>
    </row>
    <row r="7" spans="1:17" x14ac:dyDescent="0.2">
      <c r="A7" s="54" t="s">
        <v>37</v>
      </c>
      <c r="B7" s="55">
        <v>1924</v>
      </c>
      <c r="C7" s="55">
        <v>2762000</v>
      </c>
      <c r="D7" s="55">
        <v>1089</v>
      </c>
      <c r="E7" s="55">
        <v>1527980</v>
      </c>
      <c r="F7" s="9">
        <f t="shared" si="0"/>
        <v>802</v>
      </c>
      <c r="G7" s="9">
        <f t="shared" si="1"/>
        <v>1150833</v>
      </c>
      <c r="H7" s="45">
        <f t="shared" si="2"/>
        <v>1.3578553615960101</v>
      </c>
      <c r="I7" s="9">
        <f t="shared" si="3"/>
        <v>287</v>
      </c>
      <c r="J7" s="45">
        <f t="shared" si="4"/>
        <v>1.3277165322857443</v>
      </c>
      <c r="K7" s="9">
        <f t="shared" si="5"/>
        <v>377147</v>
      </c>
    </row>
    <row r="8" spans="1:17" x14ac:dyDescent="0.2">
      <c r="A8" s="54" t="s">
        <v>32</v>
      </c>
      <c r="B8" s="55">
        <v>840</v>
      </c>
      <c r="C8" s="55">
        <v>1202920</v>
      </c>
      <c r="D8" s="55">
        <v>435</v>
      </c>
      <c r="E8" s="55">
        <v>620260</v>
      </c>
      <c r="F8" s="9">
        <f t="shared" si="0"/>
        <v>350</v>
      </c>
      <c r="G8" s="9">
        <f t="shared" si="1"/>
        <v>501217</v>
      </c>
      <c r="H8" s="45">
        <f t="shared" si="2"/>
        <v>1.2428571428571429</v>
      </c>
      <c r="I8" s="9">
        <f t="shared" si="3"/>
        <v>85</v>
      </c>
      <c r="J8" s="45">
        <f t="shared" si="4"/>
        <v>1.2375079057573866</v>
      </c>
      <c r="K8" s="9">
        <f t="shared" si="5"/>
        <v>119043</v>
      </c>
    </row>
    <row r="9" spans="1:17" x14ac:dyDescent="0.2">
      <c r="A9" s="54" t="s">
        <v>35</v>
      </c>
      <c r="B9" s="55">
        <v>729</v>
      </c>
      <c r="C9" s="55">
        <v>1058570</v>
      </c>
      <c r="D9" s="55">
        <v>321</v>
      </c>
      <c r="E9" s="55">
        <v>457720</v>
      </c>
      <c r="F9" s="9">
        <f t="shared" si="0"/>
        <v>304</v>
      </c>
      <c r="G9" s="9">
        <f t="shared" si="1"/>
        <v>441071</v>
      </c>
      <c r="H9" s="45">
        <f t="shared" si="2"/>
        <v>1.055921052631579</v>
      </c>
      <c r="I9" s="9">
        <f t="shared" si="3"/>
        <v>17</v>
      </c>
      <c r="J9" s="45">
        <f t="shared" si="4"/>
        <v>1.0377467573247845</v>
      </c>
      <c r="K9" s="9">
        <f t="shared" si="5"/>
        <v>16649</v>
      </c>
    </row>
    <row r="10" spans="1:17" s="11" customFormat="1" x14ac:dyDescent="0.2">
      <c r="A10" s="54" t="s">
        <v>45</v>
      </c>
      <c r="B10" s="55">
        <v>733</v>
      </c>
      <c r="C10" s="55">
        <v>1036119.9999999999</v>
      </c>
      <c r="D10" s="55">
        <v>262</v>
      </c>
      <c r="E10" s="55">
        <v>359090.00000000006</v>
      </c>
      <c r="F10" s="9">
        <f t="shared" si="0"/>
        <v>305</v>
      </c>
      <c r="G10" s="9">
        <f t="shared" si="1"/>
        <v>431717</v>
      </c>
      <c r="H10" s="47">
        <f t="shared" si="2"/>
        <v>0.85901639344262293</v>
      </c>
      <c r="I10" s="9">
        <f t="shared" si="3"/>
        <v>-43</v>
      </c>
      <c r="J10" s="47">
        <f t="shared" si="4"/>
        <v>0.83177173935703264</v>
      </c>
      <c r="K10" s="9">
        <f t="shared" si="5"/>
        <v>-72626.999999999942</v>
      </c>
      <c r="Q10" s="3"/>
    </row>
    <row r="11" spans="1:17" x14ac:dyDescent="0.2">
      <c r="A11" s="54" t="s">
        <v>42</v>
      </c>
      <c r="B11" s="55">
        <v>846</v>
      </c>
      <c r="C11" s="55">
        <v>1185709.9999999998</v>
      </c>
      <c r="D11" s="55">
        <v>246</v>
      </c>
      <c r="E11" s="55">
        <v>368280</v>
      </c>
      <c r="F11" s="9">
        <f t="shared" si="0"/>
        <v>353</v>
      </c>
      <c r="G11" s="9">
        <f t="shared" si="1"/>
        <v>494046</v>
      </c>
      <c r="H11" s="47">
        <f t="shared" si="2"/>
        <v>0.69688385269121811</v>
      </c>
      <c r="I11" s="9">
        <f t="shared" si="3"/>
        <v>-107</v>
      </c>
      <c r="J11" s="47">
        <f t="shared" si="4"/>
        <v>0.74543665974423434</v>
      </c>
      <c r="K11" s="9">
        <f t="shared" si="5"/>
        <v>-125766</v>
      </c>
    </row>
    <row r="12" spans="1:17" s="11" customFormat="1" x14ac:dyDescent="0.2">
      <c r="A12" s="54" t="s">
        <v>43</v>
      </c>
      <c r="B12" s="55">
        <v>1009</v>
      </c>
      <c r="C12" s="55">
        <v>1403370</v>
      </c>
      <c r="D12" s="55">
        <v>281</v>
      </c>
      <c r="E12" s="55">
        <v>385320</v>
      </c>
      <c r="F12" s="9">
        <f t="shared" si="0"/>
        <v>420</v>
      </c>
      <c r="G12" s="9">
        <f t="shared" si="1"/>
        <v>584738</v>
      </c>
      <c r="H12" s="47">
        <f t="shared" si="2"/>
        <v>0.669047619047619</v>
      </c>
      <c r="I12" s="9">
        <f t="shared" si="3"/>
        <v>-139</v>
      </c>
      <c r="J12" s="47">
        <f t="shared" si="4"/>
        <v>0.65896179143479638</v>
      </c>
      <c r="K12" s="9">
        <f t="shared" si="5"/>
        <v>-199418</v>
      </c>
      <c r="Q12" s="3"/>
    </row>
    <row r="13" spans="1:17" x14ac:dyDescent="0.2">
      <c r="A13" s="54" t="s">
        <v>31</v>
      </c>
      <c r="B13" s="55">
        <v>485</v>
      </c>
      <c r="C13" s="55">
        <v>662640</v>
      </c>
      <c r="D13" s="55">
        <v>130</v>
      </c>
      <c r="E13" s="55">
        <v>177619.99999999997</v>
      </c>
      <c r="F13" s="9">
        <f t="shared" si="0"/>
        <v>202</v>
      </c>
      <c r="G13" s="9">
        <f t="shared" si="1"/>
        <v>276100</v>
      </c>
      <c r="H13" s="47">
        <f t="shared" si="2"/>
        <v>0.64356435643564358</v>
      </c>
      <c r="I13" s="9">
        <f t="shared" si="3"/>
        <v>-72</v>
      </c>
      <c r="J13" s="47">
        <f t="shared" si="4"/>
        <v>0.64331763853676194</v>
      </c>
      <c r="K13" s="9">
        <f t="shared" si="5"/>
        <v>-98480.000000000029</v>
      </c>
    </row>
    <row r="14" spans="1:17" s="11" customFormat="1" x14ac:dyDescent="0.2">
      <c r="A14" s="54" t="s">
        <v>41</v>
      </c>
      <c r="B14" s="55">
        <v>428</v>
      </c>
      <c r="C14" s="55">
        <v>584760</v>
      </c>
      <c r="D14" s="55">
        <v>99</v>
      </c>
      <c r="E14" s="55">
        <v>135260</v>
      </c>
      <c r="F14" s="9">
        <f t="shared" si="0"/>
        <v>178</v>
      </c>
      <c r="G14" s="9">
        <f t="shared" si="1"/>
        <v>243650</v>
      </c>
      <c r="H14" s="47">
        <f t="shared" si="2"/>
        <v>0.5561797752808989</v>
      </c>
      <c r="I14" s="9">
        <f t="shared" si="3"/>
        <v>-79</v>
      </c>
      <c r="J14" s="47">
        <f t="shared" si="4"/>
        <v>0.55514057049045762</v>
      </c>
      <c r="K14" s="9">
        <f t="shared" si="5"/>
        <v>-108390</v>
      </c>
      <c r="Q14" s="3"/>
    </row>
    <row r="15" spans="1:17" x14ac:dyDescent="0.2">
      <c r="A15" s="54" t="s">
        <v>28</v>
      </c>
      <c r="B15" s="55">
        <v>457</v>
      </c>
      <c r="C15" s="55">
        <v>638189.99999999988</v>
      </c>
      <c r="D15" s="55">
        <v>34</v>
      </c>
      <c r="E15" s="55">
        <v>46740</v>
      </c>
      <c r="F15" s="9">
        <f t="shared" si="0"/>
        <v>190</v>
      </c>
      <c r="G15" s="9">
        <f t="shared" si="1"/>
        <v>265913</v>
      </c>
      <c r="H15" s="47">
        <f t="shared" si="2"/>
        <v>0.17894736842105263</v>
      </c>
      <c r="I15" s="9">
        <f t="shared" si="3"/>
        <v>-156</v>
      </c>
      <c r="J15" s="47">
        <f t="shared" si="4"/>
        <v>0.17577177497903448</v>
      </c>
      <c r="K15" s="9">
        <f t="shared" si="5"/>
        <v>-219173</v>
      </c>
    </row>
    <row r="16" spans="1:17" x14ac:dyDescent="0.2">
      <c r="A16" s="54" t="s">
        <v>39</v>
      </c>
      <c r="B16" s="55">
        <v>350</v>
      </c>
      <c r="C16" s="55">
        <v>478190</v>
      </c>
      <c r="D16" s="55">
        <v>11</v>
      </c>
      <c r="E16" s="55">
        <v>15030</v>
      </c>
      <c r="F16" s="9">
        <f t="shared" si="0"/>
        <v>146</v>
      </c>
      <c r="G16" s="9">
        <f t="shared" si="1"/>
        <v>199246</v>
      </c>
      <c r="H16" s="47">
        <f t="shared" si="2"/>
        <v>7.5342465753424653E-2</v>
      </c>
      <c r="I16" s="9">
        <f t="shared" si="3"/>
        <v>-135</v>
      </c>
      <c r="J16" s="47">
        <f t="shared" si="4"/>
        <v>7.5434387641408113E-2</v>
      </c>
      <c r="K16" s="9">
        <f t="shared" si="5"/>
        <v>-184216</v>
      </c>
    </row>
    <row r="17" spans="1:103" x14ac:dyDescent="0.2">
      <c r="A17" s="54" t="s">
        <v>22</v>
      </c>
      <c r="B17" s="55">
        <v>437</v>
      </c>
      <c r="C17" s="55">
        <v>609460</v>
      </c>
      <c r="D17" s="55">
        <v>3</v>
      </c>
      <c r="E17" s="55">
        <v>4090</v>
      </c>
      <c r="F17" s="9">
        <f t="shared" si="0"/>
        <v>182</v>
      </c>
      <c r="G17" s="9">
        <f t="shared" si="1"/>
        <v>253942</v>
      </c>
      <c r="H17" s="47">
        <f t="shared" si="2"/>
        <v>1.6483516483516484E-2</v>
      </c>
      <c r="I17" s="9">
        <f t="shared" si="3"/>
        <v>-179</v>
      </c>
      <c r="J17" s="47">
        <f t="shared" si="4"/>
        <v>1.610603996188106E-2</v>
      </c>
      <c r="K17" s="9">
        <f t="shared" si="5"/>
        <v>-249852</v>
      </c>
    </row>
    <row r="18" spans="1:103" x14ac:dyDescent="0.2">
      <c r="A18" s="58" t="s">
        <v>18</v>
      </c>
      <c r="B18" s="55">
        <v>20</v>
      </c>
      <c r="C18" s="55">
        <v>43370</v>
      </c>
      <c r="D18" s="55">
        <v>0</v>
      </c>
      <c r="E18" s="55">
        <v>0</v>
      </c>
      <c r="F18" s="9">
        <f t="shared" si="0"/>
        <v>8</v>
      </c>
      <c r="G18" s="9">
        <f t="shared" si="1"/>
        <v>18071</v>
      </c>
      <c r="H18" s="50">
        <f t="shared" si="2"/>
        <v>0</v>
      </c>
      <c r="I18" s="9">
        <f t="shared" si="3"/>
        <v>-8</v>
      </c>
      <c r="J18" s="50">
        <f t="shared" si="4"/>
        <v>0</v>
      </c>
      <c r="K18" s="9">
        <f t="shared" si="5"/>
        <v>-18071</v>
      </c>
    </row>
    <row r="19" spans="1:103" s="11" customFormat="1" x14ac:dyDescent="0.2">
      <c r="A19" s="58" t="s">
        <v>26</v>
      </c>
      <c r="B19" s="55">
        <v>10</v>
      </c>
      <c r="C19" s="55">
        <v>21690</v>
      </c>
      <c r="D19" s="55">
        <v>0</v>
      </c>
      <c r="E19" s="55">
        <v>0</v>
      </c>
      <c r="F19" s="9">
        <f t="shared" si="0"/>
        <v>4</v>
      </c>
      <c r="G19" s="9">
        <f t="shared" si="1"/>
        <v>9038</v>
      </c>
      <c r="H19" s="50">
        <f t="shared" si="2"/>
        <v>0</v>
      </c>
      <c r="I19" s="9">
        <f t="shared" si="3"/>
        <v>-4</v>
      </c>
      <c r="J19" s="50">
        <f t="shared" si="4"/>
        <v>0</v>
      </c>
      <c r="K19" s="9">
        <f t="shared" si="5"/>
        <v>-9038</v>
      </c>
      <c r="Q19" s="3"/>
    </row>
    <row r="20" spans="1:103" s="16" customFormat="1" ht="22.5" customHeight="1" x14ac:dyDescent="0.2">
      <c r="A20" s="56" t="s">
        <v>50</v>
      </c>
      <c r="B20" s="57">
        <f t="shared" ref="B20:G20" si="6">SUM(B5:B19)</f>
        <v>9229</v>
      </c>
      <c r="C20" s="57">
        <f t="shared" si="6"/>
        <v>13036460</v>
      </c>
      <c r="D20" s="57">
        <f t="shared" si="6"/>
        <v>3536</v>
      </c>
      <c r="E20" s="57">
        <f t="shared" si="6"/>
        <v>4976520</v>
      </c>
      <c r="F20" s="57">
        <f t="shared" si="6"/>
        <v>3845</v>
      </c>
      <c r="G20" s="57">
        <f t="shared" si="6"/>
        <v>5431861</v>
      </c>
      <c r="H20" s="15">
        <f t="shared" ref="H20" si="7">D20/F20</f>
        <v>0.91963589076723018</v>
      </c>
      <c r="I20" s="14">
        <f t="shared" ref="I20" si="8">D20-F20</f>
        <v>-309</v>
      </c>
      <c r="J20" s="15">
        <f t="shared" ref="J20" si="9">E20/G20</f>
        <v>0.91617219218238466</v>
      </c>
      <c r="K20" s="14">
        <f t="shared" ref="K20" si="10">E20-G20</f>
        <v>-455341</v>
      </c>
      <c r="L20" s="11"/>
      <c r="M20" s="11"/>
      <c r="N20" s="11"/>
      <c r="O20" s="11"/>
      <c r="P20" s="11"/>
      <c r="Q20" s="3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</row>
    <row r="21" spans="1:103" x14ac:dyDescent="0.2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</row>
  </sheetData>
  <sortState ref="A5:K19">
    <sortCondition descending="1" ref="H5:H19"/>
  </sortState>
  <mergeCells count="9">
    <mergeCell ref="G3:G4"/>
    <mergeCell ref="H3:I3"/>
    <mergeCell ref="J3:K3"/>
    <mergeCell ref="A3:A4"/>
    <mergeCell ref="B3:B4"/>
    <mergeCell ref="C3:C4"/>
    <mergeCell ref="D3:D4"/>
    <mergeCell ref="E3:E4"/>
    <mergeCell ref="F3:F4"/>
  </mergeCells>
  <printOptions horizontalCentered="1"/>
  <pageMargins left="0.11811023622047245" right="0.11811023622047245" top="0.74803149606299213" bottom="0.15748031496062992" header="0.31496062992125984" footer="0.31496062992125984"/>
  <pageSetup paperSize="9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27"/>
  <sheetViews>
    <sheetView workbookViewId="0">
      <selection activeCell="E24" sqref="E24"/>
    </sheetView>
  </sheetViews>
  <sheetFormatPr defaultRowHeight="12" x14ac:dyDescent="0.2"/>
  <cols>
    <col min="1" max="1" width="38.83203125" style="3" customWidth="1"/>
    <col min="2" max="2" width="13.1640625" style="2" customWidth="1"/>
    <col min="3" max="3" width="15.1640625" style="2" customWidth="1"/>
    <col min="4" max="4" width="12.6640625" style="2" customWidth="1"/>
    <col min="5" max="5" width="14.5" style="2" customWidth="1"/>
    <col min="6" max="6" width="12" style="2" customWidth="1"/>
    <col min="7" max="7" width="14.83203125" style="2" customWidth="1"/>
    <col min="8" max="8" width="10.5" style="2" customWidth="1"/>
    <col min="9" max="9" width="11.33203125" style="3" customWidth="1"/>
    <col min="10" max="10" width="9.33203125" style="3"/>
    <col min="11" max="11" width="13.1640625" style="3" customWidth="1"/>
    <col min="12" max="12" width="9.33203125" style="3"/>
    <col min="13" max="13" width="23" style="3" customWidth="1"/>
    <col min="14" max="16384" width="9.33203125" style="3"/>
  </cols>
  <sheetData>
    <row r="1" spans="1:18" ht="15.75" x14ac:dyDescent="0.2">
      <c r="A1" s="1" t="s">
        <v>178</v>
      </c>
    </row>
    <row r="2" spans="1:18" ht="17.25" customHeight="1" x14ac:dyDescent="0.2">
      <c r="A2" s="4" t="s">
        <v>129</v>
      </c>
    </row>
    <row r="3" spans="1:18" ht="28.5" customHeight="1" x14ac:dyDescent="0.2">
      <c r="A3" s="216" t="s">
        <v>1</v>
      </c>
      <c r="B3" s="214" t="s">
        <v>2</v>
      </c>
      <c r="C3" s="214" t="s">
        <v>3</v>
      </c>
      <c r="D3" s="214" t="s">
        <v>172</v>
      </c>
      <c r="E3" s="214" t="s">
        <v>173</v>
      </c>
      <c r="F3" s="214" t="s">
        <v>174</v>
      </c>
      <c r="G3" s="214" t="s">
        <v>175</v>
      </c>
      <c r="H3" s="215" t="s">
        <v>176</v>
      </c>
      <c r="I3" s="215"/>
      <c r="J3" s="215" t="s">
        <v>177</v>
      </c>
      <c r="K3" s="215"/>
    </row>
    <row r="4" spans="1:18" ht="21.75" customHeight="1" x14ac:dyDescent="0.2">
      <c r="A4" s="217"/>
      <c r="B4" s="214"/>
      <c r="C4" s="214"/>
      <c r="D4" s="214"/>
      <c r="E4" s="214"/>
      <c r="F4" s="214"/>
      <c r="G4" s="214"/>
      <c r="H4" s="5" t="s">
        <v>6</v>
      </c>
      <c r="I4" s="6" t="s">
        <v>7</v>
      </c>
      <c r="J4" s="5" t="s">
        <v>6</v>
      </c>
      <c r="K4" s="6" t="s">
        <v>7</v>
      </c>
    </row>
    <row r="5" spans="1:18" ht="12" customHeight="1" x14ac:dyDescent="0.2">
      <c r="A5" s="54" t="s">
        <v>40</v>
      </c>
      <c r="B5" s="55">
        <v>18534</v>
      </c>
      <c r="C5" s="55">
        <v>26566079.579999998</v>
      </c>
      <c r="D5" s="9">
        <v>6387</v>
      </c>
      <c r="E5" s="9">
        <v>8977196</v>
      </c>
      <c r="F5" s="9">
        <f t="shared" ref="F5:F25" si="0">ROUND(B5/12*5,0)</f>
        <v>7723</v>
      </c>
      <c r="G5" s="9">
        <f t="shared" ref="G5:G25" si="1">ROUND(C5/12*5,0)</f>
        <v>11069200</v>
      </c>
      <c r="H5" s="47">
        <f t="shared" ref="H5:H26" si="2">D5/F5</f>
        <v>0.82701022918554967</v>
      </c>
      <c r="I5" s="9">
        <f t="shared" ref="I5:I26" si="3">D5-F5</f>
        <v>-1336</v>
      </c>
      <c r="J5" s="47">
        <f t="shared" ref="J5:J26" si="4">E5/G5</f>
        <v>0.81100675748924944</v>
      </c>
      <c r="K5" s="9">
        <f t="shared" ref="K5:K26" si="5">E5-G5</f>
        <v>-2092004</v>
      </c>
    </row>
    <row r="6" spans="1:18" x14ac:dyDescent="0.2">
      <c r="A6" s="54" t="s">
        <v>31</v>
      </c>
      <c r="B6" s="55">
        <v>20778</v>
      </c>
      <c r="C6" s="55">
        <v>29782561.859999999</v>
      </c>
      <c r="D6" s="9">
        <v>4138</v>
      </c>
      <c r="E6" s="9">
        <v>5882550</v>
      </c>
      <c r="F6" s="9">
        <f t="shared" si="0"/>
        <v>8658</v>
      </c>
      <c r="G6" s="9">
        <f t="shared" si="1"/>
        <v>12409401</v>
      </c>
      <c r="H6" s="47">
        <f t="shared" ref="H6:H25" si="6">D6/F6</f>
        <v>0.47793947793947794</v>
      </c>
      <c r="I6" s="9">
        <f t="shared" ref="I6:I25" si="7">D6-F6</f>
        <v>-4520</v>
      </c>
      <c r="J6" s="47">
        <f t="shared" ref="J6:J25" si="8">E6/G6</f>
        <v>0.4740398025658128</v>
      </c>
      <c r="K6" s="9">
        <f t="shared" ref="K6:K25" si="9">E6-G6</f>
        <v>-6526851</v>
      </c>
    </row>
    <row r="7" spans="1:18" x14ac:dyDescent="0.2">
      <c r="A7" s="54" t="s">
        <v>43</v>
      </c>
      <c r="B7" s="55">
        <v>15325</v>
      </c>
      <c r="C7" s="55">
        <v>21966395.25</v>
      </c>
      <c r="D7" s="9">
        <v>2156</v>
      </c>
      <c r="E7" s="9">
        <v>3068845</v>
      </c>
      <c r="F7" s="9">
        <f t="shared" si="0"/>
        <v>6385</v>
      </c>
      <c r="G7" s="9">
        <f t="shared" si="1"/>
        <v>9152665</v>
      </c>
      <c r="H7" s="47">
        <f t="shared" si="6"/>
        <v>0.33766640563821454</v>
      </c>
      <c r="I7" s="9">
        <f t="shared" si="7"/>
        <v>-4229</v>
      </c>
      <c r="J7" s="47">
        <f t="shared" si="8"/>
        <v>0.33529523914619402</v>
      </c>
      <c r="K7" s="9">
        <f t="shared" si="9"/>
        <v>-6083820</v>
      </c>
    </row>
    <row r="8" spans="1:18" x14ac:dyDescent="0.2">
      <c r="A8" s="54" t="s">
        <v>17</v>
      </c>
      <c r="B8" s="55">
        <v>4192</v>
      </c>
      <c r="C8" s="55">
        <v>6008687.0399999991</v>
      </c>
      <c r="D8" s="9">
        <v>493.99999999999869</v>
      </c>
      <c r="E8" s="9">
        <v>708084.77999999805</v>
      </c>
      <c r="F8" s="9">
        <f t="shared" si="0"/>
        <v>1747</v>
      </c>
      <c r="G8" s="9">
        <f t="shared" si="1"/>
        <v>2503620</v>
      </c>
      <c r="H8" s="47">
        <f t="shared" si="6"/>
        <v>0.28277046365197406</v>
      </c>
      <c r="I8" s="9">
        <f t="shared" si="7"/>
        <v>-1253.0000000000014</v>
      </c>
      <c r="J8" s="47">
        <f t="shared" si="8"/>
        <v>0.28282438229443685</v>
      </c>
      <c r="K8" s="9">
        <f t="shared" si="9"/>
        <v>-1795535.2200000021</v>
      </c>
    </row>
    <row r="9" spans="1:18" x14ac:dyDescent="0.2">
      <c r="A9" s="54" t="s">
        <v>22</v>
      </c>
      <c r="B9" s="55">
        <v>16954</v>
      </c>
      <c r="C9" s="55">
        <v>24301354.979999997</v>
      </c>
      <c r="D9" s="9">
        <v>1707</v>
      </c>
      <c r="E9" s="9">
        <v>2436729.0000001052</v>
      </c>
      <c r="F9" s="9">
        <f t="shared" si="0"/>
        <v>7064</v>
      </c>
      <c r="G9" s="9">
        <f t="shared" si="1"/>
        <v>10125565</v>
      </c>
      <c r="H9" s="47">
        <f t="shared" si="6"/>
        <v>0.24164779161947905</v>
      </c>
      <c r="I9" s="9">
        <f t="shared" si="7"/>
        <v>-5357</v>
      </c>
      <c r="J9" s="47">
        <f t="shared" si="8"/>
        <v>0.24065116366347017</v>
      </c>
      <c r="K9" s="9">
        <f t="shared" si="9"/>
        <v>-7688835.9999998948</v>
      </c>
    </row>
    <row r="10" spans="1:18" s="11" customFormat="1" x14ac:dyDescent="0.2">
      <c r="A10" s="54" t="s">
        <v>21</v>
      </c>
      <c r="B10" s="55">
        <v>13310</v>
      </c>
      <c r="C10" s="55">
        <v>19078154.699999999</v>
      </c>
      <c r="D10" s="9">
        <v>613</v>
      </c>
      <c r="E10" s="9">
        <v>875789.0699999975</v>
      </c>
      <c r="F10" s="9">
        <f t="shared" si="0"/>
        <v>5546</v>
      </c>
      <c r="G10" s="9">
        <f t="shared" si="1"/>
        <v>7949231</v>
      </c>
      <c r="H10" s="47">
        <f t="shared" si="6"/>
        <v>0.11053011179228273</v>
      </c>
      <c r="I10" s="9">
        <f t="shared" si="7"/>
        <v>-4933</v>
      </c>
      <c r="J10" s="47">
        <f t="shared" si="8"/>
        <v>0.1101728041366514</v>
      </c>
      <c r="K10" s="9">
        <f t="shared" si="9"/>
        <v>-7073441.9300000025</v>
      </c>
      <c r="R10" s="3"/>
    </row>
    <row r="11" spans="1:18" x14ac:dyDescent="0.2">
      <c r="A11" s="54" t="s">
        <v>42</v>
      </c>
      <c r="B11" s="55">
        <v>30197</v>
      </c>
      <c r="C11" s="55">
        <v>43283473.889999993</v>
      </c>
      <c r="D11" s="9">
        <v>1212</v>
      </c>
      <c r="E11" s="9">
        <v>1732944.3300000504</v>
      </c>
      <c r="F11" s="9">
        <f t="shared" si="0"/>
        <v>12582</v>
      </c>
      <c r="G11" s="9">
        <f t="shared" si="1"/>
        <v>18034781</v>
      </c>
      <c r="H11" s="47">
        <f t="shared" si="6"/>
        <v>9.6328087744396759E-2</v>
      </c>
      <c r="I11" s="9">
        <f t="shared" si="7"/>
        <v>-11370</v>
      </c>
      <c r="J11" s="47">
        <f t="shared" si="8"/>
        <v>9.6089014332918735E-2</v>
      </c>
      <c r="K11" s="9">
        <f t="shared" si="9"/>
        <v>-16301836.66999995</v>
      </c>
    </row>
    <row r="12" spans="1:18" s="11" customFormat="1" x14ac:dyDescent="0.2">
      <c r="A12" s="54" t="s">
        <v>37</v>
      </c>
      <c r="B12" s="55">
        <v>39399</v>
      </c>
      <c r="C12" s="55">
        <v>56473344.629999995</v>
      </c>
      <c r="D12" s="9">
        <v>1405</v>
      </c>
      <c r="E12" s="9">
        <v>2011018.110000072</v>
      </c>
      <c r="F12" s="9">
        <f t="shared" si="0"/>
        <v>16416</v>
      </c>
      <c r="G12" s="9">
        <f t="shared" si="1"/>
        <v>23530560</v>
      </c>
      <c r="H12" s="47">
        <f t="shared" si="6"/>
        <v>8.558723196881092E-2</v>
      </c>
      <c r="I12" s="9">
        <f t="shared" si="7"/>
        <v>-15011</v>
      </c>
      <c r="J12" s="47">
        <f t="shared" si="8"/>
        <v>8.5464099026970552E-2</v>
      </c>
      <c r="K12" s="9">
        <f t="shared" si="9"/>
        <v>-21519541.889999926</v>
      </c>
      <c r="R12" s="3"/>
    </row>
    <row r="13" spans="1:18" x14ac:dyDescent="0.2">
      <c r="A13" s="54" t="s">
        <v>35</v>
      </c>
      <c r="B13" s="55">
        <v>15132</v>
      </c>
      <c r="C13" s="55">
        <v>21689754.84</v>
      </c>
      <c r="D13" s="9">
        <v>84.999999999999915</v>
      </c>
      <c r="E13" s="9">
        <v>121836.44999999987</v>
      </c>
      <c r="F13" s="9">
        <f t="shared" si="0"/>
        <v>6305</v>
      </c>
      <c r="G13" s="9">
        <f t="shared" si="1"/>
        <v>9037398</v>
      </c>
      <c r="H13" s="47">
        <f t="shared" si="6"/>
        <v>1.3481363996827901E-2</v>
      </c>
      <c r="I13" s="9">
        <f t="shared" si="7"/>
        <v>-6220</v>
      </c>
      <c r="J13" s="47">
        <f t="shared" si="8"/>
        <v>1.3481363773068295E-2</v>
      </c>
      <c r="K13" s="9">
        <f t="shared" si="9"/>
        <v>-8915561.5500000007</v>
      </c>
    </row>
    <row r="14" spans="1:18" s="11" customFormat="1" x14ac:dyDescent="0.2">
      <c r="A14" s="54" t="s">
        <v>32</v>
      </c>
      <c r="B14" s="55">
        <v>12989</v>
      </c>
      <c r="C14" s="55">
        <v>18618042.93</v>
      </c>
      <c r="D14" s="9">
        <v>54</v>
      </c>
      <c r="E14" s="9">
        <v>48735</v>
      </c>
      <c r="F14" s="9">
        <f t="shared" si="0"/>
        <v>5412</v>
      </c>
      <c r="G14" s="9">
        <f t="shared" si="1"/>
        <v>7757518</v>
      </c>
      <c r="H14" s="47">
        <f t="shared" si="6"/>
        <v>9.9778270509977823E-3</v>
      </c>
      <c r="I14" s="9">
        <f t="shared" si="7"/>
        <v>-5358</v>
      </c>
      <c r="J14" s="47">
        <f t="shared" si="8"/>
        <v>6.2822928673836138E-3</v>
      </c>
      <c r="K14" s="9">
        <f t="shared" si="9"/>
        <v>-7708783</v>
      </c>
      <c r="R14" s="3"/>
    </row>
    <row r="15" spans="1:18" x14ac:dyDescent="0.2">
      <c r="A15" s="54" t="s">
        <v>39</v>
      </c>
      <c r="B15" s="55">
        <v>7240</v>
      </c>
      <c r="C15" s="55">
        <v>10377598.799999999</v>
      </c>
      <c r="D15" s="9">
        <v>13.999999999999996</v>
      </c>
      <c r="E15" s="9">
        <v>20067.179999999993</v>
      </c>
      <c r="F15" s="9">
        <f t="shared" si="0"/>
        <v>3017</v>
      </c>
      <c r="G15" s="9">
        <f t="shared" si="1"/>
        <v>4324000</v>
      </c>
      <c r="H15" s="47">
        <f t="shared" si="6"/>
        <v>4.6403712296983748E-3</v>
      </c>
      <c r="I15" s="9">
        <f t="shared" si="7"/>
        <v>-3003</v>
      </c>
      <c r="J15" s="47">
        <f t="shared" si="8"/>
        <v>4.6408834412580927E-3</v>
      </c>
      <c r="K15" s="9">
        <f t="shared" si="9"/>
        <v>-4303932.82</v>
      </c>
    </row>
    <row r="16" spans="1:18" x14ac:dyDescent="0.2">
      <c r="A16" s="54" t="s">
        <v>38</v>
      </c>
      <c r="B16" s="55">
        <v>5228</v>
      </c>
      <c r="C16" s="55">
        <v>7493658.3599999994</v>
      </c>
      <c r="D16" s="9">
        <v>8</v>
      </c>
      <c r="E16" s="9">
        <v>11466.96</v>
      </c>
      <c r="F16" s="9">
        <f t="shared" si="0"/>
        <v>2178</v>
      </c>
      <c r="G16" s="9">
        <f t="shared" si="1"/>
        <v>3122358</v>
      </c>
      <c r="H16" s="47">
        <f t="shared" si="6"/>
        <v>3.6730945821854912E-3</v>
      </c>
      <c r="I16" s="9">
        <f t="shared" si="7"/>
        <v>-2170</v>
      </c>
      <c r="J16" s="47">
        <f t="shared" si="8"/>
        <v>3.6725321055433103E-3</v>
      </c>
      <c r="K16" s="9">
        <f t="shared" si="9"/>
        <v>-3110891.04</v>
      </c>
    </row>
    <row r="17" spans="1:103" x14ac:dyDescent="0.2">
      <c r="A17" s="54" t="s">
        <v>20</v>
      </c>
      <c r="B17" s="55">
        <v>5344</v>
      </c>
      <c r="C17" s="55">
        <v>7659929.2799999993</v>
      </c>
      <c r="D17" s="9">
        <v>5</v>
      </c>
      <c r="E17" s="9">
        <v>7166.8499999999995</v>
      </c>
      <c r="F17" s="9">
        <f t="shared" si="0"/>
        <v>2227</v>
      </c>
      <c r="G17" s="9">
        <f t="shared" si="1"/>
        <v>3191637</v>
      </c>
      <c r="H17" s="47">
        <f t="shared" si="6"/>
        <v>2.2451728783116302E-3</v>
      </c>
      <c r="I17" s="9">
        <f t="shared" si="7"/>
        <v>-2222</v>
      </c>
      <c r="J17" s="47">
        <f t="shared" si="8"/>
        <v>2.2455091227479816E-3</v>
      </c>
      <c r="K17" s="9">
        <f t="shared" si="9"/>
        <v>-3184470.15</v>
      </c>
    </row>
    <row r="18" spans="1:103" s="11" customFormat="1" x14ac:dyDescent="0.2">
      <c r="A18" s="54" t="s">
        <v>25</v>
      </c>
      <c r="B18" s="55">
        <v>27179</v>
      </c>
      <c r="C18" s="55">
        <v>38957563.229999997</v>
      </c>
      <c r="D18" s="9">
        <v>13</v>
      </c>
      <c r="E18" s="9">
        <v>2866.74</v>
      </c>
      <c r="F18" s="9">
        <f t="shared" si="0"/>
        <v>11325</v>
      </c>
      <c r="G18" s="9">
        <f t="shared" si="1"/>
        <v>16232318</v>
      </c>
      <c r="H18" s="47">
        <f t="shared" si="6"/>
        <v>1.1479028697571744E-3</v>
      </c>
      <c r="I18" s="9">
        <f t="shared" si="7"/>
        <v>-11312</v>
      </c>
      <c r="J18" s="47">
        <f t="shared" si="8"/>
        <v>1.7660693931698479E-4</v>
      </c>
      <c r="K18" s="9">
        <f t="shared" si="9"/>
        <v>-16229451.26</v>
      </c>
      <c r="R18" s="3"/>
    </row>
    <row r="19" spans="1:103" x14ac:dyDescent="0.2">
      <c r="A19" s="54" t="s">
        <v>26</v>
      </c>
      <c r="B19" s="55">
        <v>7865</v>
      </c>
      <c r="C19" s="55">
        <v>11273455.049999999</v>
      </c>
      <c r="D19" s="9">
        <v>1</v>
      </c>
      <c r="E19" s="9">
        <v>1433.37</v>
      </c>
      <c r="F19" s="9">
        <f t="shared" si="0"/>
        <v>3277</v>
      </c>
      <c r="G19" s="9">
        <f t="shared" si="1"/>
        <v>4697273</v>
      </c>
      <c r="H19" s="47">
        <f t="shared" si="6"/>
        <v>3.0515715593530668E-4</v>
      </c>
      <c r="I19" s="9">
        <f t="shared" si="7"/>
        <v>-3276</v>
      </c>
      <c r="J19" s="47">
        <f t="shared" si="8"/>
        <v>3.0514939199829347E-4</v>
      </c>
      <c r="K19" s="9">
        <f t="shared" si="9"/>
        <v>-4695839.63</v>
      </c>
    </row>
    <row r="20" spans="1:103" x14ac:dyDescent="0.2">
      <c r="A20" s="54" t="s">
        <v>45</v>
      </c>
      <c r="B20" s="55">
        <v>41885</v>
      </c>
      <c r="C20" s="55">
        <v>60036702.449999996</v>
      </c>
      <c r="D20" s="9">
        <v>5</v>
      </c>
      <c r="E20" s="9">
        <v>7166.8499999999995</v>
      </c>
      <c r="F20" s="9">
        <f t="shared" si="0"/>
        <v>17452</v>
      </c>
      <c r="G20" s="9">
        <f t="shared" si="1"/>
        <v>25015293</v>
      </c>
      <c r="H20" s="47">
        <f t="shared" si="6"/>
        <v>2.8650011460004584E-4</v>
      </c>
      <c r="I20" s="9">
        <f t="shared" si="7"/>
        <v>-17447</v>
      </c>
      <c r="J20" s="47">
        <f t="shared" si="8"/>
        <v>2.8649874298893876E-4</v>
      </c>
      <c r="K20" s="9">
        <f t="shared" si="9"/>
        <v>-25008126.149999999</v>
      </c>
    </row>
    <row r="21" spans="1:103" x14ac:dyDescent="0.2">
      <c r="A21" s="58" t="s">
        <v>18</v>
      </c>
      <c r="B21" s="55">
        <v>6936</v>
      </c>
      <c r="C21" s="55">
        <v>9941854.3199999984</v>
      </c>
      <c r="D21" s="9"/>
      <c r="E21" s="9"/>
      <c r="F21" s="9">
        <f t="shared" si="0"/>
        <v>2890</v>
      </c>
      <c r="G21" s="9">
        <f t="shared" si="1"/>
        <v>4142439</v>
      </c>
      <c r="H21" s="10">
        <f t="shared" si="6"/>
        <v>0</v>
      </c>
      <c r="I21" s="9">
        <f t="shared" si="7"/>
        <v>-2890</v>
      </c>
      <c r="J21" s="10">
        <f t="shared" si="8"/>
        <v>0</v>
      </c>
      <c r="K21" s="9">
        <f t="shared" si="9"/>
        <v>-4142439</v>
      </c>
    </row>
    <row r="22" spans="1:103" x14ac:dyDescent="0.2">
      <c r="A22" s="58" t="s">
        <v>33</v>
      </c>
      <c r="B22" s="55">
        <v>4963</v>
      </c>
      <c r="C22" s="55">
        <v>7113815.3099999996</v>
      </c>
      <c r="D22" s="9"/>
      <c r="E22" s="9"/>
      <c r="F22" s="9">
        <f t="shared" si="0"/>
        <v>2068</v>
      </c>
      <c r="G22" s="9">
        <f t="shared" si="1"/>
        <v>2964090</v>
      </c>
      <c r="H22" s="10">
        <f t="shared" si="6"/>
        <v>0</v>
      </c>
      <c r="I22" s="9">
        <f t="shared" si="7"/>
        <v>-2068</v>
      </c>
      <c r="J22" s="10">
        <f t="shared" si="8"/>
        <v>0</v>
      </c>
      <c r="K22" s="9">
        <f t="shared" si="9"/>
        <v>-2964090</v>
      </c>
    </row>
    <row r="23" spans="1:103" x14ac:dyDescent="0.2">
      <c r="A23" s="58" t="s">
        <v>41</v>
      </c>
      <c r="B23" s="55">
        <v>12107</v>
      </c>
      <c r="C23" s="55">
        <v>17353810.59</v>
      </c>
      <c r="D23" s="9"/>
      <c r="E23" s="9"/>
      <c r="F23" s="9">
        <f t="shared" si="0"/>
        <v>5045</v>
      </c>
      <c r="G23" s="9">
        <f t="shared" si="1"/>
        <v>7230754</v>
      </c>
      <c r="H23" s="10">
        <f t="shared" si="6"/>
        <v>0</v>
      </c>
      <c r="I23" s="9">
        <f t="shared" si="7"/>
        <v>-5045</v>
      </c>
      <c r="J23" s="10">
        <f t="shared" si="8"/>
        <v>0</v>
      </c>
      <c r="K23" s="9">
        <f t="shared" si="9"/>
        <v>-7230754</v>
      </c>
    </row>
    <row r="24" spans="1:103" x14ac:dyDescent="0.2">
      <c r="A24" s="58" t="s">
        <v>28</v>
      </c>
      <c r="B24" s="55">
        <v>10050</v>
      </c>
      <c r="C24" s="55">
        <v>14405368.499999998</v>
      </c>
      <c r="D24" s="9"/>
      <c r="E24" s="9"/>
      <c r="F24" s="9">
        <f t="shared" si="0"/>
        <v>4188</v>
      </c>
      <c r="G24" s="9">
        <f t="shared" si="1"/>
        <v>6002237</v>
      </c>
      <c r="H24" s="10">
        <f t="shared" si="6"/>
        <v>0</v>
      </c>
      <c r="I24" s="9">
        <f t="shared" si="7"/>
        <v>-4188</v>
      </c>
      <c r="J24" s="10">
        <f t="shared" si="8"/>
        <v>0</v>
      </c>
      <c r="K24" s="9">
        <f t="shared" si="9"/>
        <v>-6002237</v>
      </c>
    </row>
    <row r="25" spans="1:103" x14ac:dyDescent="0.2">
      <c r="A25" s="58" t="s">
        <v>27</v>
      </c>
      <c r="B25" s="55">
        <v>13354</v>
      </c>
      <c r="C25" s="55">
        <v>19141222.979999997</v>
      </c>
      <c r="D25" s="9"/>
      <c r="E25" s="9"/>
      <c r="F25" s="9">
        <f t="shared" si="0"/>
        <v>5564</v>
      </c>
      <c r="G25" s="9">
        <f t="shared" si="1"/>
        <v>7975510</v>
      </c>
      <c r="H25" s="10">
        <f t="shared" si="6"/>
        <v>0</v>
      </c>
      <c r="I25" s="9">
        <f t="shared" si="7"/>
        <v>-5564</v>
      </c>
      <c r="J25" s="10">
        <f t="shared" si="8"/>
        <v>0</v>
      </c>
      <c r="K25" s="9">
        <f t="shared" si="9"/>
        <v>-7975510</v>
      </c>
    </row>
    <row r="26" spans="1:103" s="16" customFormat="1" ht="22.5" customHeight="1" x14ac:dyDescent="0.2">
      <c r="A26" s="56" t="s">
        <v>50</v>
      </c>
      <c r="B26" s="57">
        <f t="shared" ref="B26:G26" si="10">SUM(B5:B25)</f>
        <v>328961</v>
      </c>
      <c r="C26" s="57">
        <f t="shared" si="10"/>
        <v>471522828.56999999</v>
      </c>
      <c r="D26" s="57">
        <f t="shared" si="10"/>
        <v>18297</v>
      </c>
      <c r="E26" s="57">
        <f t="shared" si="10"/>
        <v>25913895.690000225</v>
      </c>
      <c r="F26" s="57">
        <f t="shared" si="10"/>
        <v>137069</v>
      </c>
      <c r="G26" s="57">
        <f t="shared" si="10"/>
        <v>196467848</v>
      </c>
      <c r="H26" s="15">
        <f t="shared" si="2"/>
        <v>0.13348751358804689</v>
      </c>
      <c r="I26" s="14">
        <f t="shared" si="3"/>
        <v>-118772</v>
      </c>
      <c r="J26" s="15">
        <f t="shared" si="4"/>
        <v>0.13189891350568581</v>
      </c>
      <c r="K26" s="14">
        <f t="shared" si="5"/>
        <v>-170553952.30999976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</row>
    <row r="27" spans="1:103" x14ac:dyDescent="0.2"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</row>
  </sheetData>
  <sortState ref="A6:K25">
    <sortCondition descending="1" ref="H6:H25"/>
  </sortState>
  <mergeCells count="9">
    <mergeCell ref="G3:G4"/>
    <mergeCell ref="H3:I3"/>
    <mergeCell ref="J3:K3"/>
    <mergeCell ref="A3:A4"/>
    <mergeCell ref="B3:B4"/>
    <mergeCell ref="C3:C4"/>
    <mergeCell ref="D3:D4"/>
    <mergeCell ref="E3:E4"/>
    <mergeCell ref="F3:F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workbookViewId="0">
      <selection activeCell="E24" sqref="E24"/>
    </sheetView>
  </sheetViews>
  <sheetFormatPr defaultRowHeight="12" x14ac:dyDescent="0.2"/>
  <cols>
    <col min="1" max="1" width="36.33203125" style="3" customWidth="1"/>
    <col min="2" max="2" width="13.1640625" style="2" customWidth="1"/>
    <col min="3" max="3" width="15.1640625" style="2" customWidth="1"/>
    <col min="4" max="4" width="12.6640625" style="2" customWidth="1"/>
    <col min="5" max="5" width="16" style="2" customWidth="1"/>
    <col min="6" max="6" width="12" style="2" customWidth="1"/>
    <col min="7" max="7" width="14.83203125" style="2" customWidth="1"/>
    <col min="8" max="8" width="10.5" style="2" customWidth="1"/>
    <col min="9" max="9" width="11.33203125" style="3" customWidth="1"/>
    <col min="10" max="10" width="9.33203125" style="3"/>
    <col min="11" max="11" width="13.1640625" style="3" customWidth="1"/>
    <col min="12" max="12" width="9.33203125" style="3"/>
    <col min="13" max="13" width="45.6640625" style="3" customWidth="1"/>
    <col min="14" max="16384" width="9.33203125" style="3"/>
  </cols>
  <sheetData>
    <row r="1" spans="1:16" ht="15.75" x14ac:dyDescent="0.2">
      <c r="A1" s="1" t="s">
        <v>178</v>
      </c>
    </row>
    <row r="2" spans="1:16" ht="15" customHeight="1" x14ac:dyDescent="0.2">
      <c r="A2" s="4" t="s">
        <v>140</v>
      </c>
    </row>
    <row r="3" spans="1:16" ht="24.75" customHeight="1" x14ac:dyDescent="0.2">
      <c r="A3" s="216" t="s">
        <v>1</v>
      </c>
      <c r="B3" s="214" t="s">
        <v>2</v>
      </c>
      <c r="C3" s="214" t="s">
        <v>3</v>
      </c>
      <c r="D3" s="214" t="s">
        <v>172</v>
      </c>
      <c r="E3" s="214" t="s">
        <v>173</v>
      </c>
      <c r="F3" s="214" t="s">
        <v>174</v>
      </c>
      <c r="G3" s="214" t="s">
        <v>175</v>
      </c>
      <c r="H3" s="215" t="s">
        <v>176</v>
      </c>
      <c r="I3" s="215"/>
      <c r="J3" s="215" t="s">
        <v>177</v>
      </c>
      <c r="K3" s="215"/>
    </row>
    <row r="4" spans="1:16" ht="17.25" customHeight="1" x14ac:dyDescent="0.2">
      <c r="A4" s="217"/>
      <c r="B4" s="214"/>
      <c r="C4" s="214"/>
      <c r="D4" s="214"/>
      <c r="E4" s="214"/>
      <c r="F4" s="214"/>
      <c r="G4" s="214"/>
      <c r="H4" s="5" t="s">
        <v>6</v>
      </c>
      <c r="I4" s="6" t="s">
        <v>7</v>
      </c>
      <c r="J4" s="5" t="s">
        <v>6</v>
      </c>
      <c r="K4" s="6" t="s">
        <v>7</v>
      </c>
    </row>
    <row r="5" spans="1:16" ht="12" customHeight="1" x14ac:dyDescent="0.2">
      <c r="A5" s="68" t="s">
        <v>47</v>
      </c>
      <c r="B5" s="19">
        <f>IFERROR(HLOOKUP(A5,'[4]30.04.25 (план)'!$E$5:$AR$19,5,0),)</f>
        <v>567</v>
      </c>
      <c r="C5" s="19">
        <f>IFERROR(HLOOKUP(A5,'[4]30.04.25 (план)'!$AT$5:$CF$19,5,0),)</f>
        <v>1482904.5</v>
      </c>
      <c r="D5" s="19">
        <v>657</v>
      </c>
      <c r="E5" s="19">
        <v>1208263.2000000007</v>
      </c>
      <c r="F5" s="9">
        <f t="shared" ref="F5:F30" si="0">ROUND(B5/12*5,0)</f>
        <v>236</v>
      </c>
      <c r="G5" s="9">
        <f t="shared" ref="G5:G30" si="1">ROUND(C5/12*5,0)</f>
        <v>617877</v>
      </c>
      <c r="H5" s="45">
        <f t="shared" ref="H5:H30" si="2">D5/F5</f>
        <v>2.7838983050847457</v>
      </c>
      <c r="I5" s="9">
        <f t="shared" ref="I5:I30" si="3">D5-F5</f>
        <v>421</v>
      </c>
      <c r="J5" s="44">
        <f t="shared" ref="J5:J30" si="4">E5/G5</f>
        <v>1.9555076495807429</v>
      </c>
      <c r="K5" s="9">
        <f t="shared" ref="K5:K30" si="5">E5-G5</f>
        <v>590386.20000000065</v>
      </c>
    </row>
    <row r="6" spans="1:16" ht="12.75" x14ac:dyDescent="0.2">
      <c r="A6" s="68" t="s">
        <v>40</v>
      </c>
      <c r="B6" s="19">
        <f>IFERROR(HLOOKUP(A6,'[4]30.04.25 (план)'!$E$5:$AR$19,5,0),)</f>
        <v>2040</v>
      </c>
      <c r="C6" s="19">
        <f>IFERROR(HLOOKUP(A6,'[4]30.04.25 (план)'!$AT$5:$CF$19,5,0),)</f>
        <v>4405543.2</v>
      </c>
      <c r="D6" s="19">
        <v>2169</v>
      </c>
      <c r="E6" s="19">
        <v>3695916.4799999963</v>
      </c>
      <c r="F6" s="9">
        <f t="shared" si="0"/>
        <v>850</v>
      </c>
      <c r="G6" s="9">
        <f t="shared" si="1"/>
        <v>1835643</v>
      </c>
      <c r="H6" s="45">
        <f t="shared" si="2"/>
        <v>2.5517647058823529</v>
      </c>
      <c r="I6" s="9">
        <f t="shared" si="3"/>
        <v>1319</v>
      </c>
      <c r="J6" s="44">
        <f t="shared" si="4"/>
        <v>2.0134179031543695</v>
      </c>
      <c r="K6" s="9">
        <f t="shared" si="5"/>
        <v>1860273.4799999963</v>
      </c>
    </row>
    <row r="7" spans="1:16" ht="12.75" x14ac:dyDescent="0.2">
      <c r="A7" s="68" t="s">
        <v>21</v>
      </c>
      <c r="B7" s="19">
        <f>IFERROR(HLOOKUP(A7,'[4]30.04.25 (план)'!$E$5:$AR$19,5,0),)</f>
        <v>1604</v>
      </c>
      <c r="C7" s="19">
        <f>IFERROR(HLOOKUP(A7,'[4]30.04.25 (план)'!$AT$5:$CF$19,5,0),)</f>
        <v>5038382.8000000007</v>
      </c>
      <c r="D7" s="19">
        <v>1519</v>
      </c>
      <c r="E7" s="19">
        <v>5038300.1199999722</v>
      </c>
      <c r="F7" s="9">
        <f t="shared" si="0"/>
        <v>668</v>
      </c>
      <c r="G7" s="9">
        <f t="shared" si="1"/>
        <v>2099326</v>
      </c>
      <c r="H7" s="45">
        <f t="shared" si="2"/>
        <v>2.2739520958083834</v>
      </c>
      <c r="I7" s="9">
        <f t="shared" si="3"/>
        <v>851</v>
      </c>
      <c r="J7" s="48">
        <f t="shared" si="4"/>
        <v>2.3999608064683486</v>
      </c>
      <c r="K7" s="9">
        <f t="shared" si="5"/>
        <v>2938974.1199999722</v>
      </c>
    </row>
    <row r="8" spans="1:16" ht="12.75" x14ac:dyDescent="0.2">
      <c r="A8" s="67" t="s">
        <v>43</v>
      </c>
      <c r="B8" s="19">
        <f>IFERROR(HLOOKUP(A8,'[4]30.04.25 (план)'!$E$5:$AR$19,5,0),)</f>
        <v>1860</v>
      </c>
      <c r="C8" s="19">
        <f>IFERROR(HLOOKUP(A8,'[4]30.04.25 (план)'!$AT$5:$CF$19,5,0),)</f>
        <v>4016818.8000000003</v>
      </c>
      <c r="D8" s="19">
        <v>1592</v>
      </c>
      <c r="E8" s="19">
        <v>4015087.7299999935</v>
      </c>
      <c r="F8" s="9">
        <f t="shared" si="0"/>
        <v>775</v>
      </c>
      <c r="G8" s="9">
        <f t="shared" si="1"/>
        <v>1673675</v>
      </c>
      <c r="H8" s="45">
        <f t="shared" si="2"/>
        <v>2.0541935483870968</v>
      </c>
      <c r="I8" s="9">
        <f t="shared" si="3"/>
        <v>817</v>
      </c>
      <c r="J8" s="48">
        <f t="shared" si="4"/>
        <v>2.3989649902161374</v>
      </c>
      <c r="K8" s="9">
        <f t="shared" si="5"/>
        <v>2341412.7299999935</v>
      </c>
    </row>
    <row r="9" spans="1:16" ht="12.75" x14ac:dyDescent="0.2">
      <c r="A9" s="68" t="s">
        <v>33</v>
      </c>
      <c r="B9" s="19">
        <f>IFERROR(HLOOKUP(A9,'[4]30.04.25 (план)'!$E$5:$AR$19,5,0),)</f>
        <v>629</v>
      </c>
      <c r="C9" s="19">
        <f>IFERROR(HLOOKUP(A9,'[4]30.04.25 (план)'!$AT$5:$CF$19,5,0),)</f>
        <v>1973302.3</v>
      </c>
      <c r="D9" s="19">
        <v>518</v>
      </c>
      <c r="E9" s="19">
        <v>1734479.5999999996</v>
      </c>
      <c r="F9" s="9">
        <f t="shared" si="0"/>
        <v>262</v>
      </c>
      <c r="G9" s="9">
        <f t="shared" si="1"/>
        <v>822209</v>
      </c>
      <c r="H9" s="45">
        <f t="shared" si="2"/>
        <v>1.9770992366412214</v>
      </c>
      <c r="I9" s="9">
        <f t="shared" si="3"/>
        <v>256</v>
      </c>
      <c r="J9" s="48">
        <f t="shared" si="4"/>
        <v>2.1095361398379238</v>
      </c>
      <c r="K9" s="9">
        <f t="shared" si="5"/>
        <v>912270.59999999963</v>
      </c>
    </row>
    <row r="10" spans="1:16" s="11" customFormat="1" ht="12.75" x14ac:dyDescent="0.2">
      <c r="A10" s="68" t="s">
        <v>27</v>
      </c>
      <c r="B10" s="19">
        <f>IFERROR(HLOOKUP(A10,'[4]30.04.25 (план)'!$E$5:$AR$19,5,0),)</f>
        <v>1776</v>
      </c>
      <c r="C10" s="19">
        <f>IFERROR(HLOOKUP(A10,'[4]30.04.25 (план)'!$AT$5:$CF$19,5,0),)</f>
        <v>5578700.8000000007</v>
      </c>
      <c r="D10" s="19">
        <v>1453</v>
      </c>
      <c r="E10" s="19">
        <v>5578894.8999999762</v>
      </c>
      <c r="F10" s="9">
        <f t="shared" si="0"/>
        <v>740</v>
      </c>
      <c r="G10" s="9">
        <f t="shared" si="1"/>
        <v>2324459</v>
      </c>
      <c r="H10" s="45">
        <f t="shared" si="2"/>
        <v>1.9635135135135136</v>
      </c>
      <c r="I10" s="9">
        <f t="shared" si="3"/>
        <v>713</v>
      </c>
      <c r="J10" s="48">
        <f t="shared" si="4"/>
        <v>2.4000831591350833</v>
      </c>
      <c r="K10" s="9">
        <f t="shared" si="5"/>
        <v>3254435.8999999762</v>
      </c>
      <c r="M10" s="3"/>
      <c r="N10" s="3"/>
      <c r="O10" s="3"/>
      <c r="P10" s="3"/>
    </row>
    <row r="11" spans="1:16" ht="12.75" x14ac:dyDescent="0.2">
      <c r="A11" s="68" t="s">
        <v>39</v>
      </c>
      <c r="B11" s="19">
        <f>IFERROR(HLOOKUP(A11,'[4]30.04.25 (план)'!$E$5:$AR$19,5,0),)</f>
        <v>896</v>
      </c>
      <c r="C11" s="19">
        <f>IFERROR(HLOOKUP(A11,'[4]30.04.25 (план)'!$AT$5:$CF$19,5,0),)</f>
        <v>1742232.8</v>
      </c>
      <c r="D11" s="19">
        <v>729</v>
      </c>
      <c r="E11" s="19">
        <v>1741574.460000009</v>
      </c>
      <c r="F11" s="9">
        <f t="shared" si="0"/>
        <v>373</v>
      </c>
      <c r="G11" s="9">
        <f t="shared" si="1"/>
        <v>725930</v>
      </c>
      <c r="H11" s="45">
        <f t="shared" si="2"/>
        <v>1.9544235924932976</v>
      </c>
      <c r="I11" s="9">
        <f t="shared" si="3"/>
        <v>356</v>
      </c>
      <c r="J11" s="48">
        <f t="shared" si="4"/>
        <v>2.3990942101855675</v>
      </c>
      <c r="K11" s="9">
        <f t="shared" si="5"/>
        <v>1015644.460000009</v>
      </c>
    </row>
    <row r="12" spans="1:16" s="11" customFormat="1" ht="12.75" x14ac:dyDescent="0.2">
      <c r="A12" s="68" t="s">
        <v>41</v>
      </c>
      <c r="B12" s="19">
        <f>IFERROR(HLOOKUP(A12,'[4]30.04.25 (план)'!$E$5:$AR$19,5,0),)</f>
        <v>1500</v>
      </c>
      <c r="C12" s="19">
        <f>IFERROR(HLOOKUP(A12,'[4]30.04.25 (план)'!$AT$5:$CF$19,5,0),)</f>
        <v>3239370</v>
      </c>
      <c r="D12" s="19">
        <v>1216</v>
      </c>
      <c r="E12" s="19">
        <v>3239386.0599999959</v>
      </c>
      <c r="F12" s="9">
        <f t="shared" si="0"/>
        <v>625</v>
      </c>
      <c r="G12" s="9">
        <f t="shared" si="1"/>
        <v>1349738</v>
      </c>
      <c r="H12" s="45">
        <f t="shared" si="2"/>
        <v>1.9456</v>
      </c>
      <c r="I12" s="9">
        <f t="shared" si="3"/>
        <v>591</v>
      </c>
      <c r="J12" s="48">
        <f t="shared" si="4"/>
        <v>2.4000110095440714</v>
      </c>
      <c r="K12" s="9">
        <f t="shared" si="5"/>
        <v>1889648.0599999959</v>
      </c>
      <c r="M12" s="3"/>
      <c r="N12" s="3"/>
      <c r="O12" s="3"/>
      <c r="P12" s="3"/>
    </row>
    <row r="13" spans="1:16" ht="12.75" x14ac:dyDescent="0.2">
      <c r="A13" s="19" t="s">
        <v>45</v>
      </c>
      <c r="B13" s="19">
        <v>2695</v>
      </c>
      <c r="C13" s="19">
        <v>5564204.1000000006</v>
      </c>
      <c r="D13" s="19">
        <v>2587</v>
      </c>
      <c r="E13" s="19">
        <v>5564096.1999999546</v>
      </c>
      <c r="F13" s="9">
        <f t="shared" si="0"/>
        <v>1123</v>
      </c>
      <c r="G13" s="9">
        <f t="shared" si="1"/>
        <v>2318418</v>
      </c>
      <c r="H13" s="45">
        <f t="shared" si="2"/>
        <v>2.3036509349955478</v>
      </c>
      <c r="I13" s="9">
        <f t="shared" si="3"/>
        <v>1464</v>
      </c>
      <c r="J13" s="48">
        <f t="shared" si="4"/>
        <v>2.3999538478393259</v>
      </c>
      <c r="K13" s="9">
        <f t="shared" si="5"/>
        <v>3245678.1999999546</v>
      </c>
    </row>
    <row r="14" spans="1:16" s="11" customFormat="1" ht="12.75" x14ac:dyDescent="0.2">
      <c r="A14" s="19" t="s">
        <v>42</v>
      </c>
      <c r="B14" s="19">
        <f>IFERROR(HLOOKUP(A14,'[4]30.04.25 (план)'!$E$5:$AR$19,5,0),)</f>
        <v>2874</v>
      </c>
      <c r="C14" s="19">
        <f>IFERROR(HLOOKUP(A14,'[4]30.04.25 (план)'!$AT$5:$CF$19,5,0),)</f>
        <v>4979338.5999999996</v>
      </c>
      <c r="D14" s="19">
        <v>2308</v>
      </c>
      <c r="E14" s="19">
        <v>3398663.2799999896</v>
      </c>
      <c r="F14" s="9">
        <f t="shared" si="0"/>
        <v>1198</v>
      </c>
      <c r="G14" s="9">
        <f t="shared" si="1"/>
        <v>2074724</v>
      </c>
      <c r="H14" s="45">
        <f t="shared" si="2"/>
        <v>1.9265442404006679</v>
      </c>
      <c r="I14" s="9">
        <f t="shared" si="3"/>
        <v>1110</v>
      </c>
      <c r="J14" s="44">
        <f t="shared" si="4"/>
        <v>1.6381279052056994</v>
      </c>
      <c r="K14" s="9">
        <f t="shared" si="5"/>
        <v>1323939.2799999896</v>
      </c>
      <c r="M14" s="3"/>
      <c r="N14" s="3"/>
      <c r="O14" s="3"/>
      <c r="P14" s="3"/>
    </row>
    <row r="15" spans="1:16" ht="12.75" x14ac:dyDescent="0.2">
      <c r="A15" s="19" t="s">
        <v>37</v>
      </c>
      <c r="B15" s="19">
        <f>IFERROR(HLOOKUP(A15,'[4]30.04.25 (план)'!$E$5:$AR$19,5,0),)</f>
        <v>4841</v>
      </c>
      <c r="C15" s="19">
        <f>IFERROR(HLOOKUP(A15,'[4]30.04.25 (план)'!$AT$5:$CF$19,5,0),)</f>
        <v>10453673.900000002</v>
      </c>
      <c r="D15" s="19">
        <v>3593</v>
      </c>
      <c r="E15" s="19">
        <v>9774209.7799999435</v>
      </c>
      <c r="F15" s="9">
        <f t="shared" si="0"/>
        <v>2017</v>
      </c>
      <c r="G15" s="9">
        <f t="shared" si="1"/>
        <v>4355697</v>
      </c>
      <c r="H15" s="45">
        <f t="shared" si="2"/>
        <v>1.78135845314824</v>
      </c>
      <c r="I15" s="9">
        <f t="shared" si="3"/>
        <v>1576</v>
      </c>
      <c r="J15" s="48">
        <f t="shared" si="4"/>
        <v>2.2440059030735937</v>
      </c>
      <c r="K15" s="9">
        <f t="shared" si="5"/>
        <v>5418512.7799999435</v>
      </c>
    </row>
    <row r="16" spans="1:16" ht="12.75" x14ac:dyDescent="0.2">
      <c r="A16" s="68" t="s">
        <v>31</v>
      </c>
      <c r="B16" s="19">
        <v>2401</v>
      </c>
      <c r="C16" s="19">
        <v>4928434.7</v>
      </c>
      <c r="D16" s="19">
        <v>1448</v>
      </c>
      <c r="E16" s="19">
        <v>4762151.2999999728</v>
      </c>
      <c r="F16" s="9">
        <f t="shared" si="0"/>
        <v>1000</v>
      </c>
      <c r="G16" s="9">
        <f t="shared" si="1"/>
        <v>2053514</v>
      </c>
      <c r="H16" s="45">
        <f t="shared" si="2"/>
        <v>1.448</v>
      </c>
      <c r="I16" s="9">
        <f t="shared" si="3"/>
        <v>448</v>
      </c>
      <c r="J16" s="48">
        <f t="shared" si="4"/>
        <v>2.3190254850952918</v>
      </c>
      <c r="K16" s="9">
        <f t="shared" si="5"/>
        <v>2708637.2999999728</v>
      </c>
    </row>
    <row r="17" spans="1:16" ht="12.75" x14ac:dyDescent="0.2">
      <c r="A17" s="68" t="s">
        <v>22</v>
      </c>
      <c r="B17" s="19">
        <f>IFERROR(HLOOKUP(A17,'[4]30.04.25 (план)'!$E$5:$AR$19,5,0),)</f>
        <v>939</v>
      </c>
      <c r="C17" s="19">
        <f>IFERROR(HLOOKUP(A17,'[4]30.04.25 (план)'!$AT$5:$CF$19,5,0),)</f>
        <v>2028698.5</v>
      </c>
      <c r="D17" s="19">
        <v>645</v>
      </c>
      <c r="E17" s="19">
        <v>2028376.0799999977</v>
      </c>
      <c r="F17" s="9">
        <f t="shared" si="0"/>
        <v>391</v>
      </c>
      <c r="G17" s="9">
        <f t="shared" si="1"/>
        <v>845291</v>
      </c>
      <c r="H17" s="45">
        <f t="shared" si="2"/>
        <v>1.6496163682864451</v>
      </c>
      <c r="I17" s="9">
        <f t="shared" si="3"/>
        <v>254</v>
      </c>
      <c r="J17" s="48">
        <f t="shared" si="4"/>
        <v>2.3996186875289074</v>
      </c>
      <c r="K17" s="9">
        <f t="shared" si="5"/>
        <v>1183085.0799999977</v>
      </c>
    </row>
    <row r="18" spans="1:16" s="11" customFormat="1" ht="12.75" x14ac:dyDescent="0.2">
      <c r="A18" s="68" t="s">
        <v>28</v>
      </c>
      <c r="B18" s="19">
        <f>IFERROR(HLOOKUP(A18,'[4]30.04.25 (план)'!$E$5:$AR$19,5,0),)</f>
        <v>1261</v>
      </c>
      <c r="C18" s="19">
        <f>IFERROR(HLOOKUP(A18,'[4]30.04.25 (план)'!$AT$5:$CF$19,5,0),)</f>
        <v>3259691.9000000004</v>
      </c>
      <c r="D18" s="19">
        <v>843</v>
      </c>
      <c r="E18" s="19">
        <v>3259381.6799999913</v>
      </c>
      <c r="F18" s="9">
        <f t="shared" si="0"/>
        <v>525</v>
      </c>
      <c r="G18" s="9">
        <f t="shared" si="1"/>
        <v>1358205</v>
      </c>
      <c r="H18" s="45">
        <f t="shared" si="2"/>
        <v>1.6057142857142856</v>
      </c>
      <c r="I18" s="9">
        <f t="shared" si="3"/>
        <v>318</v>
      </c>
      <c r="J18" s="48">
        <f t="shared" si="4"/>
        <v>2.3997715219720082</v>
      </c>
      <c r="K18" s="9">
        <f t="shared" si="5"/>
        <v>1901176.6799999913</v>
      </c>
      <c r="M18" s="3"/>
      <c r="N18" s="3"/>
      <c r="O18" s="3"/>
      <c r="P18" s="3"/>
    </row>
    <row r="19" spans="1:16" ht="12.75" x14ac:dyDescent="0.2">
      <c r="A19" s="68" t="s">
        <v>17</v>
      </c>
      <c r="B19" s="19">
        <f>IFERROR(HLOOKUP(A19,'[4]30.04.25 (план)'!$E$5:$AR$19,5,0),)</f>
        <v>620</v>
      </c>
      <c r="C19" s="19">
        <f>IFERROR(HLOOKUP(A19,'[4]30.04.25 (план)'!$AT$5:$CF$19,5,0),)</f>
        <v>1206743.2000000002</v>
      </c>
      <c r="D19" s="19">
        <v>372</v>
      </c>
      <c r="E19" s="19">
        <v>1206804.420000005</v>
      </c>
      <c r="F19" s="9">
        <f t="shared" si="0"/>
        <v>258</v>
      </c>
      <c r="G19" s="9">
        <f t="shared" si="1"/>
        <v>502810</v>
      </c>
      <c r="H19" s="45">
        <f t="shared" si="2"/>
        <v>1.441860465116279</v>
      </c>
      <c r="I19" s="9">
        <f t="shared" si="3"/>
        <v>114</v>
      </c>
      <c r="J19" s="48">
        <f t="shared" si="4"/>
        <v>2.4001201646745391</v>
      </c>
      <c r="K19" s="9">
        <f t="shared" si="5"/>
        <v>703994.42000000505</v>
      </c>
    </row>
    <row r="20" spans="1:16" ht="12.75" x14ac:dyDescent="0.2">
      <c r="A20" s="68" t="s">
        <v>12</v>
      </c>
      <c r="B20" s="19">
        <f>IFERROR(HLOOKUP(A20,'[4]30.04.25 (план)'!$E$5:$AR$19,5,0),)</f>
        <v>800</v>
      </c>
      <c r="C20" s="19">
        <f>IFERROR(HLOOKUP(A20,'[4]30.04.25 (план)'!$AT$5:$CF$19,5,0),)</f>
        <v>2580544</v>
      </c>
      <c r="D20" s="19">
        <v>479</v>
      </c>
      <c r="E20" s="19">
        <v>1994803.8200000003</v>
      </c>
      <c r="F20" s="9">
        <f t="shared" si="0"/>
        <v>333</v>
      </c>
      <c r="G20" s="9">
        <f t="shared" si="1"/>
        <v>1075227</v>
      </c>
      <c r="H20" s="45">
        <f t="shared" si="2"/>
        <v>1.4384384384384385</v>
      </c>
      <c r="I20" s="9">
        <f t="shared" si="3"/>
        <v>146</v>
      </c>
      <c r="J20" s="48">
        <f t="shared" si="4"/>
        <v>1.8552397028720449</v>
      </c>
      <c r="K20" s="9">
        <f t="shared" si="5"/>
        <v>919576.8200000003</v>
      </c>
    </row>
    <row r="21" spans="1:16" ht="12.75" x14ac:dyDescent="0.2">
      <c r="A21" s="19" t="s">
        <v>35</v>
      </c>
      <c r="B21" s="19">
        <f>IFERROR(HLOOKUP(A21,'[4]30.04.25 (план)'!$E$5:$AR$19,5,0),)</f>
        <v>1718</v>
      </c>
      <c r="C21" s="19">
        <f>IFERROR(HLOOKUP(A21,'[4]30.04.25 (план)'!$AT$5:$CF$19,5,0),)</f>
        <v>2978387.4000000004</v>
      </c>
      <c r="D21" s="19">
        <v>1016</v>
      </c>
      <c r="E21" s="19">
        <v>2978018.0599999954</v>
      </c>
      <c r="F21" s="9">
        <f t="shared" si="0"/>
        <v>716</v>
      </c>
      <c r="G21" s="9">
        <f t="shared" si="1"/>
        <v>1240995</v>
      </c>
      <c r="H21" s="45">
        <f t="shared" si="2"/>
        <v>1.4189944134078212</v>
      </c>
      <c r="I21" s="9">
        <f t="shared" si="3"/>
        <v>300</v>
      </c>
      <c r="J21" s="48">
        <f t="shared" si="4"/>
        <v>2.3997019004911344</v>
      </c>
      <c r="K21" s="9">
        <f t="shared" si="5"/>
        <v>1737023.0599999954</v>
      </c>
    </row>
    <row r="22" spans="1:16" ht="12.75" x14ac:dyDescent="0.2">
      <c r="A22" s="68" t="s">
        <v>19</v>
      </c>
      <c r="B22" s="19">
        <f>IFERROR(HLOOKUP(A22,'[4]30.04.25 (план)'!$E$5:$AR$19,5,0),)</f>
        <v>52596</v>
      </c>
      <c r="C22" s="19">
        <f>IFERROR(HLOOKUP(A22,'[4]30.04.25 (план)'!$AT$5:$CF$19,5,0),)</f>
        <v>225981207.60000002</v>
      </c>
      <c r="D22" s="19">
        <v>30845</v>
      </c>
      <c r="E22" s="19">
        <v>161021121.68000001</v>
      </c>
      <c r="F22" s="9">
        <f t="shared" si="0"/>
        <v>21915</v>
      </c>
      <c r="G22" s="9">
        <f t="shared" si="1"/>
        <v>94158837</v>
      </c>
      <c r="H22" s="45">
        <f t="shared" si="2"/>
        <v>1.4074834588181611</v>
      </c>
      <c r="I22" s="9">
        <f t="shared" si="3"/>
        <v>8930</v>
      </c>
      <c r="J22" s="48">
        <f t="shared" si="4"/>
        <v>1.7101010039025866</v>
      </c>
      <c r="K22" s="9">
        <f t="shared" si="5"/>
        <v>66862284.680000007</v>
      </c>
    </row>
    <row r="23" spans="1:16" ht="12.75" x14ac:dyDescent="0.2">
      <c r="A23" s="19" t="s">
        <v>20</v>
      </c>
      <c r="B23" s="19">
        <v>1025</v>
      </c>
      <c r="C23" s="19">
        <v>2042993.5</v>
      </c>
      <c r="D23" s="19">
        <v>328</v>
      </c>
      <c r="E23" s="19">
        <v>624799.47999999975</v>
      </c>
      <c r="F23" s="9">
        <f t="shared" si="0"/>
        <v>427</v>
      </c>
      <c r="G23" s="9">
        <f t="shared" si="1"/>
        <v>851247</v>
      </c>
      <c r="H23" s="10">
        <f t="shared" si="2"/>
        <v>0.76814988290398123</v>
      </c>
      <c r="I23" s="9">
        <f t="shared" si="3"/>
        <v>-99</v>
      </c>
      <c r="J23" s="44">
        <f t="shared" si="4"/>
        <v>0.73398141784934312</v>
      </c>
      <c r="K23" s="9">
        <f t="shared" si="5"/>
        <v>-226447.52000000025</v>
      </c>
    </row>
    <row r="24" spans="1:16" ht="12.75" x14ac:dyDescent="0.2">
      <c r="A24" s="19" t="s">
        <v>18</v>
      </c>
      <c r="B24" s="19">
        <f>IFERROR(HLOOKUP(A24,'[4]30.04.25 (план)'!$E$5:$AR$19,5,0),)</f>
        <v>1012</v>
      </c>
      <c r="C24" s="19">
        <f>IFERROR(HLOOKUP(A24,'[4]30.04.25 (план)'!$AT$5:$CF$19,5,0),)</f>
        <v>1539864.8</v>
      </c>
      <c r="D24" s="19">
        <v>395</v>
      </c>
      <c r="E24" s="19">
        <v>1083348.3799999987</v>
      </c>
      <c r="F24" s="9">
        <f t="shared" si="0"/>
        <v>422</v>
      </c>
      <c r="G24" s="9">
        <f t="shared" si="1"/>
        <v>641610</v>
      </c>
      <c r="H24" s="47">
        <f t="shared" si="2"/>
        <v>0.93601895734597151</v>
      </c>
      <c r="I24" s="9">
        <f t="shared" si="3"/>
        <v>-27</v>
      </c>
      <c r="J24" s="47">
        <f t="shared" si="4"/>
        <v>1.68848425055719</v>
      </c>
      <c r="K24" s="9">
        <f t="shared" si="5"/>
        <v>441738.37999999872</v>
      </c>
    </row>
    <row r="25" spans="1:16" ht="12.75" x14ac:dyDescent="0.2">
      <c r="A25" s="68" t="s">
        <v>53</v>
      </c>
      <c r="B25" s="19">
        <f>IFERROR(HLOOKUP(A25,'[4]30.04.25 (план)'!$E$5:$AR$19,5,0),)</f>
        <v>1527</v>
      </c>
      <c r="C25" s="19">
        <f>IFERROR(HLOOKUP(A25,'[4]30.04.25 (план)'!$AT$5:$CF$19,5,0),)</f>
        <v>4831156.9000000004</v>
      </c>
      <c r="D25" s="19">
        <v>569</v>
      </c>
      <c r="E25" s="19">
        <v>764913.26000000013</v>
      </c>
      <c r="F25" s="9">
        <f t="shared" si="0"/>
        <v>636</v>
      </c>
      <c r="G25" s="9">
        <f t="shared" si="1"/>
        <v>2012982</v>
      </c>
      <c r="H25" s="47">
        <f t="shared" si="2"/>
        <v>0.89465408805031443</v>
      </c>
      <c r="I25" s="9">
        <f t="shared" si="3"/>
        <v>-67</v>
      </c>
      <c r="J25" s="47">
        <f t="shared" si="4"/>
        <v>0.37999011416892953</v>
      </c>
      <c r="K25" s="9">
        <f t="shared" si="5"/>
        <v>-1248068.7399999998</v>
      </c>
    </row>
    <row r="26" spans="1:16" ht="12.75" x14ac:dyDescent="0.2">
      <c r="A26" s="68" t="s">
        <v>25</v>
      </c>
      <c r="B26" s="19">
        <f>IFERROR(HLOOKUP(A26,'[4]30.04.25 (план)'!$E$5:$AR$19,5,0),)</f>
        <v>3393</v>
      </c>
      <c r="C26" s="19">
        <f>IFERROR(HLOOKUP(A26,'[4]30.04.25 (план)'!$AT$5:$CF$19,5,0),)</f>
        <v>7329160.7000000011</v>
      </c>
      <c r="D26" s="19">
        <v>1182</v>
      </c>
      <c r="E26" s="19">
        <v>3718900.3699999913</v>
      </c>
      <c r="F26" s="9">
        <f t="shared" si="0"/>
        <v>1414</v>
      </c>
      <c r="G26" s="9">
        <f t="shared" si="1"/>
        <v>3053817</v>
      </c>
      <c r="H26" s="47">
        <f t="shared" si="2"/>
        <v>0.83592644978783592</v>
      </c>
      <c r="I26" s="9">
        <f t="shared" si="3"/>
        <v>-232</v>
      </c>
      <c r="J26" s="47">
        <f t="shared" si="4"/>
        <v>1.2177875655286454</v>
      </c>
      <c r="K26" s="9">
        <f t="shared" si="5"/>
        <v>665083.36999999126</v>
      </c>
    </row>
    <row r="27" spans="1:16" ht="12.75" x14ac:dyDescent="0.2">
      <c r="A27" s="19" t="s">
        <v>32</v>
      </c>
      <c r="B27" s="19">
        <f>IFERROR(HLOOKUP(A27,'[4]30.04.25 (план)'!$E$5:$AR$19,5,0),)</f>
        <v>1548</v>
      </c>
      <c r="C27" s="19">
        <f>IFERROR(HLOOKUP(A27,'[4]30.04.25 (план)'!$AT$5:$CF$19,5,0),)</f>
        <v>4001453.2</v>
      </c>
      <c r="D27" s="19">
        <v>508</v>
      </c>
      <c r="E27" s="19">
        <v>1781110.8400000073</v>
      </c>
      <c r="F27" s="9">
        <f t="shared" si="0"/>
        <v>645</v>
      </c>
      <c r="G27" s="9">
        <f t="shared" si="1"/>
        <v>1667272</v>
      </c>
      <c r="H27" s="47">
        <f t="shared" si="2"/>
        <v>0.78759689922480625</v>
      </c>
      <c r="I27" s="9">
        <f t="shared" si="3"/>
        <v>-137</v>
      </c>
      <c r="J27" s="47">
        <f t="shared" si="4"/>
        <v>1.0682785052468986</v>
      </c>
      <c r="K27" s="9">
        <f t="shared" si="5"/>
        <v>113838.8400000073</v>
      </c>
    </row>
    <row r="28" spans="1:16" s="11" customFormat="1" ht="12.75" x14ac:dyDescent="0.2">
      <c r="A28" s="69" t="s">
        <v>139</v>
      </c>
      <c r="B28" s="19">
        <f>IFERROR(HLOOKUP(A28,'[4]30.04.25 (план)'!$E$5:$AR$19,5,0),)</f>
        <v>27</v>
      </c>
      <c r="C28" s="19">
        <f>IFERROR(HLOOKUP(A28,'[4]30.04.25 (план)'!$AT$5:$CF$19,5,0),)</f>
        <v>86453.700000000012</v>
      </c>
      <c r="D28" s="19"/>
      <c r="E28" s="19"/>
      <c r="F28" s="9">
        <f t="shared" si="0"/>
        <v>11</v>
      </c>
      <c r="G28" s="9">
        <f t="shared" si="1"/>
        <v>36022</v>
      </c>
      <c r="H28" s="50">
        <f t="shared" si="2"/>
        <v>0</v>
      </c>
      <c r="I28" s="9">
        <f t="shared" si="3"/>
        <v>-11</v>
      </c>
      <c r="J28" s="50">
        <f t="shared" si="4"/>
        <v>0</v>
      </c>
      <c r="K28" s="9">
        <f t="shared" si="5"/>
        <v>-36022</v>
      </c>
      <c r="M28" s="3"/>
      <c r="N28" s="3"/>
      <c r="O28" s="3"/>
      <c r="P28" s="3"/>
    </row>
    <row r="29" spans="1:16" ht="12.75" x14ac:dyDescent="0.2">
      <c r="A29" s="69" t="s">
        <v>38</v>
      </c>
      <c r="B29" s="19">
        <f>IFERROR(HLOOKUP(A29,'[4]30.04.25 (план)'!$E$5:$AR$19,5,0),)</f>
        <v>652</v>
      </c>
      <c r="C29" s="19">
        <f>IFERROR(HLOOKUP(A29,'[4]30.04.25 (план)'!$AT$5:$CF$19,5,0),)</f>
        <v>992693.60000000009</v>
      </c>
      <c r="D29" s="19"/>
      <c r="E29" s="19"/>
      <c r="F29" s="9">
        <f t="shared" si="0"/>
        <v>272</v>
      </c>
      <c r="G29" s="9">
        <f t="shared" si="1"/>
        <v>413622</v>
      </c>
      <c r="H29" s="50">
        <f t="shared" si="2"/>
        <v>0</v>
      </c>
      <c r="I29" s="9">
        <f t="shared" si="3"/>
        <v>-272</v>
      </c>
      <c r="J29" s="50">
        <f t="shared" si="4"/>
        <v>0</v>
      </c>
      <c r="K29" s="9">
        <f t="shared" si="5"/>
        <v>-413622</v>
      </c>
    </row>
    <row r="30" spans="1:16" ht="12.75" x14ac:dyDescent="0.2">
      <c r="A30" s="69" t="s">
        <v>138</v>
      </c>
      <c r="B30" s="19">
        <f>IFERROR(HLOOKUP(A30,'[4]30.04.25 (план)'!$E$5:$AR$19,5,0),)</f>
        <v>27</v>
      </c>
      <c r="C30" s="19">
        <f>IFERROR(HLOOKUP(A30,'[4]30.04.25 (план)'!$AT$5:$CF$19,5,0),)</f>
        <v>86453.700000000012</v>
      </c>
      <c r="D30" s="19"/>
      <c r="E30" s="19"/>
      <c r="F30" s="9">
        <f t="shared" si="0"/>
        <v>11</v>
      </c>
      <c r="G30" s="9">
        <f t="shared" si="1"/>
        <v>36022</v>
      </c>
      <c r="H30" s="50">
        <f t="shared" si="2"/>
        <v>0</v>
      </c>
      <c r="I30" s="9">
        <f t="shared" si="3"/>
        <v>-11</v>
      </c>
      <c r="J30" s="50">
        <f t="shared" si="4"/>
        <v>0</v>
      </c>
      <c r="K30" s="9">
        <f t="shared" si="5"/>
        <v>-36022</v>
      </c>
    </row>
    <row r="31" spans="1:16" s="42" customFormat="1" ht="18.75" customHeight="1" x14ac:dyDescent="0.2">
      <c r="A31" s="49" t="s">
        <v>50</v>
      </c>
      <c r="B31" s="39">
        <f>SUM(B5:B30)</f>
        <v>90828</v>
      </c>
      <c r="C31" s="39">
        <f>SUM(C5:C30)</f>
        <v>312348409.19999999</v>
      </c>
      <c r="D31" s="39">
        <f>SUM(D5:D30)</f>
        <v>56971</v>
      </c>
      <c r="E31" s="39">
        <f>SUM(E5:E30)</f>
        <v>230212601.17999977</v>
      </c>
      <c r="F31" s="39">
        <f t="shared" ref="F31:G31" si="6">SUM(F5:F30)</f>
        <v>37843</v>
      </c>
      <c r="G31" s="39">
        <f t="shared" si="6"/>
        <v>130145169</v>
      </c>
      <c r="H31" s="40">
        <f t="shared" ref="H31" si="7">D31/F31</f>
        <v>1.5054567555426366</v>
      </c>
      <c r="I31" s="41">
        <f t="shared" ref="I31" si="8">D31-F31</f>
        <v>19128</v>
      </c>
      <c r="J31" s="40">
        <f t="shared" ref="J31" si="9">E31/G31</f>
        <v>1.768890869702584</v>
      </c>
      <c r="K31" s="41">
        <f t="shared" ref="K31" si="10">E31-G31</f>
        <v>100067432.17999977</v>
      </c>
    </row>
  </sheetData>
  <sortState ref="A5:K30">
    <sortCondition descending="1" ref="H5:H30"/>
  </sortState>
  <mergeCells count="9">
    <mergeCell ref="G3:G4"/>
    <mergeCell ref="H3:I3"/>
    <mergeCell ref="J3:K3"/>
    <mergeCell ref="A3:A4"/>
    <mergeCell ref="B3:B4"/>
    <mergeCell ref="C3:C4"/>
    <mergeCell ref="D3:D4"/>
    <mergeCell ref="E3:E4"/>
    <mergeCell ref="F3:F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39"/>
  <sheetViews>
    <sheetView workbookViewId="0">
      <selection activeCell="E24" sqref="E24"/>
    </sheetView>
  </sheetViews>
  <sheetFormatPr defaultRowHeight="12" x14ac:dyDescent="0.2"/>
  <cols>
    <col min="1" max="1" width="38.83203125" style="3" customWidth="1"/>
    <col min="2" max="2" width="13.1640625" style="2" customWidth="1"/>
    <col min="3" max="3" width="15.1640625" style="2" customWidth="1"/>
    <col min="4" max="4" width="12.6640625" style="2" customWidth="1"/>
    <col min="5" max="5" width="15.5" style="2" customWidth="1"/>
    <col min="6" max="6" width="12" style="2" customWidth="1"/>
    <col min="7" max="7" width="14.83203125" style="2" customWidth="1"/>
    <col min="8" max="8" width="10.5" style="2" customWidth="1"/>
    <col min="9" max="9" width="11.33203125" style="3" customWidth="1"/>
    <col min="10" max="10" width="9.33203125" style="3"/>
    <col min="11" max="11" width="13.1640625" style="3" customWidth="1"/>
    <col min="12" max="12" width="9.33203125" style="3"/>
    <col min="13" max="13" width="45.5" style="3" customWidth="1"/>
    <col min="14" max="16384" width="9.33203125" style="3"/>
  </cols>
  <sheetData>
    <row r="1" spans="1:15" ht="15.75" x14ac:dyDescent="0.2">
      <c r="A1" s="1" t="s">
        <v>178</v>
      </c>
    </row>
    <row r="2" spans="1:15" ht="17.25" customHeight="1" x14ac:dyDescent="0.2">
      <c r="A2" s="4" t="s">
        <v>158</v>
      </c>
    </row>
    <row r="3" spans="1:15" ht="28.5" customHeight="1" x14ac:dyDescent="0.2">
      <c r="A3" s="216" t="s">
        <v>159</v>
      </c>
      <c r="B3" s="214" t="s">
        <v>2</v>
      </c>
      <c r="C3" s="214" t="s">
        <v>3</v>
      </c>
      <c r="D3" s="214" t="s">
        <v>172</v>
      </c>
      <c r="E3" s="214" t="s">
        <v>173</v>
      </c>
      <c r="F3" s="214" t="s">
        <v>174</v>
      </c>
      <c r="G3" s="214" t="s">
        <v>175</v>
      </c>
      <c r="H3" s="215" t="s">
        <v>176</v>
      </c>
      <c r="I3" s="215"/>
      <c r="J3" s="215" t="s">
        <v>177</v>
      </c>
      <c r="K3" s="215"/>
    </row>
    <row r="4" spans="1:15" ht="21.75" customHeight="1" x14ac:dyDescent="0.2">
      <c r="A4" s="217"/>
      <c r="B4" s="214"/>
      <c r="C4" s="214"/>
      <c r="D4" s="214"/>
      <c r="E4" s="214"/>
      <c r="F4" s="214"/>
      <c r="G4" s="214"/>
      <c r="H4" s="5" t="s">
        <v>6</v>
      </c>
      <c r="I4" s="6" t="s">
        <v>7</v>
      </c>
      <c r="J4" s="5" t="s">
        <v>6</v>
      </c>
      <c r="K4" s="6" t="s">
        <v>7</v>
      </c>
    </row>
    <row r="5" spans="1:15" ht="12" customHeight="1" x14ac:dyDescent="0.2">
      <c r="A5" s="54" t="s">
        <v>55</v>
      </c>
      <c r="B5" s="55">
        <v>1360</v>
      </c>
      <c r="C5" s="55">
        <v>939610.4</v>
      </c>
      <c r="D5" s="55">
        <v>883</v>
      </c>
      <c r="E5" s="55">
        <v>610071.73999999871</v>
      </c>
      <c r="F5" s="9">
        <f t="shared" ref="F5:F37" si="0">ROUND(B5/12*5,0)</f>
        <v>567</v>
      </c>
      <c r="G5" s="9">
        <f t="shared" ref="G5:G37" si="1">ROUND(C5/12*5,0)</f>
        <v>391504</v>
      </c>
      <c r="H5" s="45">
        <f t="shared" ref="H5:H37" si="2">D5/F5</f>
        <v>1.5573192239858906</v>
      </c>
      <c r="I5" s="9">
        <f t="shared" ref="I5:I37" si="3">D5-F5</f>
        <v>316</v>
      </c>
      <c r="J5" s="44">
        <f t="shared" ref="J5:J37" si="4">E5/G5</f>
        <v>1.558277156810655</v>
      </c>
      <c r="K5" s="9">
        <f t="shared" ref="K5:K37" si="5">E5-G5</f>
        <v>218567.73999999871</v>
      </c>
    </row>
    <row r="6" spans="1:15" x14ac:dyDescent="0.2">
      <c r="A6" s="54" t="s">
        <v>13</v>
      </c>
      <c r="B6" s="55">
        <v>701</v>
      </c>
      <c r="C6" s="55">
        <v>484313.89</v>
      </c>
      <c r="D6" s="55">
        <v>376</v>
      </c>
      <c r="E6" s="55">
        <v>281691.23999999987</v>
      </c>
      <c r="F6" s="9">
        <f t="shared" si="0"/>
        <v>292</v>
      </c>
      <c r="G6" s="9">
        <f t="shared" si="1"/>
        <v>201797</v>
      </c>
      <c r="H6" s="45">
        <f t="shared" si="2"/>
        <v>1.2876712328767124</v>
      </c>
      <c r="I6" s="9">
        <f t="shared" si="3"/>
        <v>84</v>
      </c>
      <c r="J6" s="48">
        <f t="shared" si="4"/>
        <v>1.3959139134873157</v>
      </c>
      <c r="K6" s="9">
        <f t="shared" si="5"/>
        <v>79894.239999999874</v>
      </c>
    </row>
    <row r="7" spans="1:15" x14ac:dyDescent="0.2">
      <c r="A7" s="54" t="s">
        <v>27</v>
      </c>
      <c r="B7" s="55">
        <v>8997</v>
      </c>
      <c r="C7" s="55">
        <v>6339400.7700000005</v>
      </c>
      <c r="D7" s="55">
        <v>4117</v>
      </c>
      <c r="E7" s="55">
        <v>3147389.0600000028</v>
      </c>
      <c r="F7" s="9">
        <f t="shared" si="0"/>
        <v>3749</v>
      </c>
      <c r="G7" s="9">
        <f t="shared" si="1"/>
        <v>2641417</v>
      </c>
      <c r="H7" s="45">
        <f t="shared" si="2"/>
        <v>1.0981595092024541</v>
      </c>
      <c r="I7" s="9">
        <f t="shared" si="3"/>
        <v>368</v>
      </c>
      <c r="J7" s="48">
        <f t="shared" si="4"/>
        <v>1.1915532685675918</v>
      </c>
      <c r="K7" s="9">
        <f t="shared" si="5"/>
        <v>505972.06000000285</v>
      </c>
    </row>
    <row r="8" spans="1:15" x14ac:dyDescent="0.2">
      <c r="A8" s="54" t="s">
        <v>37</v>
      </c>
      <c r="B8" s="55">
        <v>22430</v>
      </c>
      <c r="C8" s="55">
        <v>15638307.4</v>
      </c>
      <c r="D8" s="55">
        <v>10172</v>
      </c>
      <c r="E8" s="55">
        <v>7456314.4599999897</v>
      </c>
      <c r="F8" s="9">
        <f t="shared" si="0"/>
        <v>9346</v>
      </c>
      <c r="G8" s="9">
        <f t="shared" si="1"/>
        <v>6515961</v>
      </c>
      <c r="H8" s="45">
        <f t="shared" si="2"/>
        <v>1.0883800556387759</v>
      </c>
      <c r="I8" s="9">
        <f t="shared" si="3"/>
        <v>826</v>
      </c>
      <c r="J8" s="48">
        <f t="shared" si="4"/>
        <v>1.144315391083524</v>
      </c>
      <c r="K8" s="9">
        <f t="shared" si="5"/>
        <v>940353.45999998972</v>
      </c>
    </row>
    <row r="9" spans="1:15" x14ac:dyDescent="0.2">
      <c r="A9" s="54" t="s">
        <v>53</v>
      </c>
      <c r="B9" s="55">
        <v>2548</v>
      </c>
      <c r="C9" s="55">
        <v>1760387.72</v>
      </c>
      <c r="D9" s="55">
        <v>1089</v>
      </c>
      <c r="E9" s="55">
        <v>655849.0499999997</v>
      </c>
      <c r="F9" s="9">
        <f t="shared" si="0"/>
        <v>1062</v>
      </c>
      <c r="G9" s="9">
        <f t="shared" si="1"/>
        <v>733495</v>
      </c>
      <c r="H9" s="45">
        <f t="shared" si="2"/>
        <v>1.0254237288135593</v>
      </c>
      <c r="I9" s="9">
        <f t="shared" si="3"/>
        <v>27</v>
      </c>
      <c r="J9" s="44">
        <f t="shared" si="4"/>
        <v>0.89414249585886707</v>
      </c>
      <c r="K9" s="9">
        <f t="shared" si="5"/>
        <v>-77645.950000000303</v>
      </c>
    </row>
    <row r="10" spans="1:15" x14ac:dyDescent="0.2">
      <c r="A10" s="54" t="s">
        <v>125</v>
      </c>
      <c r="B10" s="55">
        <v>2886</v>
      </c>
      <c r="C10" s="55">
        <v>1993908.54</v>
      </c>
      <c r="D10" s="55">
        <v>1073</v>
      </c>
      <c r="E10" s="55">
        <v>772895.89999999979</v>
      </c>
      <c r="F10" s="9">
        <f t="shared" si="0"/>
        <v>1203</v>
      </c>
      <c r="G10" s="9">
        <f t="shared" si="1"/>
        <v>830795</v>
      </c>
      <c r="H10" s="47">
        <f t="shared" si="2"/>
        <v>0.89193682460515378</v>
      </c>
      <c r="I10" s="9">
        <f t="shared" si="3"/>
        <v>-130</v>
      </c>
      <c r="J10" s="48">
        <f t="shared" si="4"/>
        <v>0.93030880060664756</v>
      </c>
      <c r="K10" s="9">
        <f t="shared" si="5"/>
        <v>-57899.10000000021</v>
      </c>
    </row>
    <row r="11" spans="1:15" s="11" customFormat="1" x14ac:dyDescent="0.2">
      <c r="A11" s="54" t="s">
        <v>35</v>
      </c>
      <c r="B11" s="55">
        <v>7057</v>
      </c>
      <c r="C11" s="55">
        <v>4875610.7299999995</v>
      </c>
      <c r="D11" s="55">
        <v>2475</v>
      </c>
      <c r="E11" s="55">
        <v>1745414.0899999994</v>
      </c>
      <c r="F11" s="9">
        <f t="shared" si="0"/>
        <v>2940</v>
      </c>
      <c r="G11" s="9">
        <f t="shared" si="1"/>
        <v>2031504</v>
      </c>
      <c r="H11" s="47">
        <f t="shared" si="2"/>
        <v>0.84183673469387754</v>
      </c>
      <c r="I11" s="9">
        <f t="shared" si="3"/>
        <v>-465</v>
      </c>
      <c r="J11" s="48">
        <f t="shared" si="4"/>
        <v>0.85917334644677013</v>
      </c>
      <c r="K11" s="9">
        <f t="shared" si="5"/>
        <v>-286089.91000000061</v>
      </c>
      <c r="M11" s="3"/>
      <c r="N11" s="3"/>
      <c r="O11" s="3"/>
    </row>
    <row r="12" spans="1:15" x14ac:dyDescent="0.2">
      <c r="A12" s="54" t="s">
        <v>17</v>
      </c>
      <c r="B12" s="55">
        <v>2711</v>
      </c>
      <c r="C12" s="55">
        <v>1873002.79</v>
      </c>
      <c r="D12" s="55">
        <v>918</v>
      </c>
      <c r="E12" s="55">
        <v>698741.45999999985</v>
      </c>
      <c r="F12" s="9">
        <f t="shared" si="0"/>
        <v>1130</v>
      </c>
      <c r="G12" s="9">
        <f t="shared" si="1"/>
        <v>780418</v>
      </c>
      <c r="H12" s="47">
        <f t="shared" si="2"/>
        <v>0.81238938053097343</v>
      </c>
      <c r="I12" s="9">
        <f t="shared" si="3"/>
        <v>-212</v>
      </c>
      <c r="J12" s="48">
        <f t="shared" si="4"/>
        <v>0.89534257282635699</v>
      </c>
      <c r="K12" s="9">
        <f t="shared" si="5"/>
        <v>-81676.540000000154</v>
      </c>
    </row>
    <row r="13" spans="1:15" x14ac:dyDescent="0.2">
      <c r="A13" s="54" t="s">
        <v>42</v>
      </c>
      <c r="B13" s="55">
        <v>14971</v>
      </c>
      <c r="C13" s="55">
        <v>10385596.189999999</v>
      </c>
      <c r="D13" s="55">
        <v>5009</v>
      </c>
      <c r="E13" s="55">
        <v>3818214.8600000013</v>
      </c>
      <c r="F13" s="9">
        <f t="shared" si="0"/>
        <v>6238</v>
      </c>
      <c r="G13" s="9">
        <f t="shared" si="1"/>
        <v>4327332</v>
      </c>
      <c r="H13" s="47">
        <f t="shared" si="2"/>
        <v>0.80298172491183073</v>
      </c>
      <c r="I13" s="9">
        <f t="shared" si="3"/>
        <v>-1229</v>
      </c>
      <c r="J13" s="48">
        <f t="shared" si="4"/>
        <v>0.88234849094083867</v>
      </c>
      <c r="K13" s="9">
        <f t="shared" si="5"/>
        <v>-509117.13999999873</v>
      </c>
    </row>
    <row r="14" spans="1:15" x14ac:dyDescent="0.2">
      <c r="A14" s="54" t="s">
        <v>19</v>
      </c>
      <c r="B14" s="55">
        <v>5500</v>
      </c>
      <c r="C14" s="55">
        <v>4029909.08</v>
      </c>
      <c r="D14" s="55">
        <v>1636</v>
      </c>
      <c r="E14" s="55">
        <v>1296823.7599999998</v>
      </c>
      <c r="F14" s="9">
        <f t="shared" si="0"/>
        <v>2292</v>
      </c>
      <c r="G14" s="9">
        <f t="shared" si="1"/>
        <v>1679129</v>
      </c>
      <c r="H14" s="47">
        <f t="shared" si="2"/>
        <v>0.71378708551483416</v>
      </c>
      <c r="I14" s="9">
        <f t="shared" si="3"/>
        <v>-656</v>
      </c>
      <c r="J14" s="48">
        <f t="shared" si="4"/>
        <v>0.77231931554990696</v>
      </c>
      <c r="K14" s="9">
        <f t="shared" si="5"/>
        <v>-382305.24000000022</v>
      </c>
    </row>
    <row r="15" spans="1:15" s="11" customFormat="1" x14ac:dyDescent="0.2">
      <c r="A15" s="54" t="s">
        <v>38</v>
      </c>
      <c r="B15" s="55">
        <v>2763</v>
      </c>
      <c r="C15" s="55">
        <v>1908929.07</v>
      </c>
      <c r="D15" s="55">
        <v>794</v>
      </c>
      <c r="E15" s="55">
        <v>578935.3899999992</v>
      </c>
      <c r="F15" s="9">
        <f t="shared" si="0"/>
        <v>1151</v>
      </c>
      <c r="G15" s="9">
        <f t="shared" si="1"/>
        <v>795387</v>
      </c>
      <c r="H15" s="47">
        <f t="shared" si="2"/>
        <v>0.68983492615117292</v>
      </c>
      <c r="I15" s="9">
        <f t="shared" si="3"/>
        <v>-357</v>
      </c>
      <c r="J15" s="48">
        <f t="shared" si="4"/>
        <v>0.72786629653237878</v>
      </c>
      <c r="K15" s="9">
        <f t="shared" si="5"/>
        <v>-216451.6100000008</v>
      </c>
      <c r="M15" s="3"/>
      <c r="N15" s="3"/>
      <c r="O15" s="3"/>
    </row>
    <row r="16" spans="1:15" x14ac:dyDescent="0.2">
      <c r="A16" s="54" t="s">
        <v>22</v>
      </c>
      <c r="B16" s="55">
        <v>6638</v>
      </c>
      <c r="C16" s="55">
        <v>4586127.82</v>
      </c>
      <c r="D16" s="55">
        <v>1889</v>
      </c>
      <c r="E16" s="55">
        <v>1528554.8800000015</v>
      </c>
      <c r="F16" s="9">
        <f t="shared" si="0"/>
        <v>2766</v>
      </c>
      <c r="G16" s="9">
        <f t="shared" si="1"/>
        <v>1910887</v>
      </c>
      <c r="H16" s="47">
        <f t="shared" si="2"/>
        <v>0.6829356471438901</v>
      </c>
      <c r="I16" s="9">
        <f t="shared" si="3"/>
        <v>-877</v>
      </c>
      <c r="J16" s="48">
        <f t="shared" si="4"/>
        <v>0.79991903236559858</v>
      </c>
      <c r="K16" s="9">
        <f t="shared" si="5"/>
        <v>-382332.11999999848</v>
      </c>
    </row>
    <row r="17" spans="1:103" x14ac:dyDescent="0.2">
      <c r="A17" s="54" t="s">
        <v>41</v>
      </c>
      <c r="B17" s="55">
        <v>6391</v>
      </c>
      <c r="C17" s="55">
        <v>4415477.99</v>
      </c>
      <c r="D17" s="55">
        <v>1810</v>
      </c>
      <c r="E17" s="55">
        <v>1297403.08</v>
      </c>
      <c r="F17" s="9">
        <f t="shared" si="0"/>
        <v>2663</v>
      </c>
      <c r="G17" s="9">
        <f t="shared" si="1"/>
        <v>1839782</v>
      </c>
      <c r="H17" s="47">
        <f t="shared" si="2"/>
        <v>0.67968456627863316</v>
      </c>
      <c r="I17" s="9">
        <f t="shared" si="3"/>
        <v>-853</v>
      </c>
      <c r="J17" s="48">
        <f t="shared" si="4"/>
        <v>0.70519391971440104</v>
      </c>
      <c r="K17" s="9">
        <f t="shared" si="5"/>
        <v>-542378.91999999993</v>
      </c>
    </row>
    <row r="18" spans="1:103" x14ac:dyDescent="0.2">
      <c r="A18" s="54" t="s">
        <v>39</v>
      </c>
      <c r="B18" s="55">
        <v>3802</v>
      </c>
      <c r="C18" s="55">
        <v>2626763.7799999998</v>
      </c>
      <c r="D18" s="55">
        <v>1042</v>
      </c>
      <c r="E18" s="55">
        <v>809581.14999999909</v>
      </c>
      <c r="F18" s="9">
        <f t="shared" si="0"/>
        <v>1584</v>
      </c>
      <c r="G18" s="9">
        <f t="shared" si="1"/>
        <v>1094485</v>
      </c>
      <c r="H18" s="47">
        <f t="shared" si="2"/>
        <v>0.65782828282828287</v>
      </c>
      <c r="I18" s="9">
        <f t="shared" si="3"/>
        <v>-542</v>
      </c>
      <c r="J18" s="48">
        <f t="shared" si="4"/>
        <v>0.73969140737424366</v>
      </c>
      <c r="K18" s="9">
        <f t="shared" si="5"/>
        <v>-284903.85000000091</v>
      </c>
    </row>
    <row r="19" spans="1:103" x14ac:dyDescent="0.2">
      <c r="A19" s="54" t="s">
        <v>20</v>
      </c>
      <c r="B19" s="55">
        <v>3957</v>
      </c>
      <c r="C19" s="55">
        <v>2733851.73</v>
      </c>
      <c r="D19" s="55">
        <v>1062</v>
      </c>
      <c r="E19" s="55">
        <v>708031.75999999943</v>
      </c>
      <c r="F19" s="9">
        <f t="shared" si="0"/>
        <v>1649</v>
      </c>
      <c r="G19" s="9">
        <f t="shared" si="1"/>
        <v>1139105</v>
      </c>
      <c r="H19" s="47">
        <f t="shared" si="2"/>
        <v>0.64402668283808373</v>
      </c>
      <c r="I19" s="9">
        <f t="shared" si="3"/>
        <v>-587</v>
      </c>
      <c r="J19" s="47">
        <f t="shared" si="4"/>
        <v>0.6215684770060701</v>
      </c>
      <c r="K19" s="9">
        <f t="shared" si="5"/>
        <v>-431073.24000000057</v>
      </c>
    </row>
    <row r="20" spans="1:103" x14ac:dyDescent="0.2">
      <c r="A20" s="54" t="s">
        <v>124</v>
      </c>
      <c r="B20" s="55">
        <v>8112</v>
      </c>
      <c r="C20" s="55">
        <v>5604499.6799999997</v>
      </c>
      <c r="D20" s="55">
        <v>2070</v>
      </c>
      <c r="E20" s="55">
        <v>1621475.3800000048</v>
      </c>
      <c r="F20" s="9">
        <f t="shared" si="0"/>
        <v>3380</v>
      </c>
      <c r="G20" s="9">
        <f t="shared" si="1"/>
        <v>2335208</v>
      </c>
      <c r="H20" s="47">
        <f t="shared" si="2"/>
        <v>0.6124260355029586</v>
      </c>
      <c r="I20" s="9">
        <f t="shared" si="3"/>
        <v>-1310</v>
      </c>
      <c r="J20" s="48">
        <f t="shared" si="4"/>
        <v>0.69436015121565398</v>
      </c>
      <c r="K20" s="9">
        <f t="shared" si="5"/>
        <v>-713732.61999999522</v>
      </c>
    </row>
    <row r="21" spans="1:103" x14ac:dyDescent="0.2">
      <c r="A21" s="54" t="s">
        <v>21</v>
      </c>
      <c r="B21" s="55">
        <v>2350</v>
      </c>
      <c r="C21" s="55">
        <v>1623591.5</v>
      </c>
      <c r="D21" s="55">
        <v>553</v>
      </c>
      <c r="E21" s="55">
        <v>372858.22999999981</v>
      </c>
      <c r="F21" s="9">
        <f t="shared" si="0"/>
        <v>979</v>
      </c>
      <c r="G21" s="9">
        <f t="shared" si="1"/>
        <v>676496</v>
      </c>
      <c r="H21" s="47">
        <f t="shared" si="2"/>
        <v>0.56486210418794691</v>
      </c>
      <c r="I21" s="9">
        <f t="shared" si="3"/>
        <v>-426</v>
      </c>
      <c r="J21" s="47">
        <f t="shared" si="4"/>
        <v>0.55116102682055745</v>
      </c>
      <c r="K21" s="9">
        <f t="shared" si="5"/>
        <v>-303637.77000000019</v>
      </c>
    </row>
    <row r="22" spans="1:103" x14ac:dyDescent="0.2">
      <c r="A22" s="54" t="s">
        <v>33</v>
      </c>
      <c r="B22" s="55">
        <v>2617</v>
      </c>
      <c r="C22" s="55">
        <v>1808059.13</v>
      </c>
      <c r="D22" s="55">
        <v>537</v>
      </c>
      <c r="E22" s="55">
        <v>324540.82000000007</v>
      </c>
      <c r="F22" s="9">
        <f t="shared" si="0"/>
        <v>1090</v>
      </c>
      <c r="G22" s="9">
        <f t="shared" si="1"/>
        <v>753358</v>
      </c>
      <c r="H22" s="47">
        <f t="shared" si="2"/>
        <v>0.4926605504587156</v>
      </c>
      <c r="I22" s="9">
        <f t="shared" si="3"/>
        <v>-553</v>
      </c>
      <c r="J22" s="47">
        <f t="shared" si="4"/>
        <v>0.43079229264174546</v>
      </c>
      <c r="K22" s="9">
        <f t="shared" si="5"/>
        <v>-428817.17999999993</v>
      </c>
    </row>
    <row r="23" spans="1:103" x14ac:dyDescent="0.2">
      <c r="A23" s="54" t="s">
        <v>32</v>
      </c>
      <c r="B23" s="55">
        <v>6918</v>
      </c>
      <c r="C23" s="55">
        <v>4779577.0199999996</v>
      </c>
      <c r="D23" s="55">
        <v>1323</v>
      </c>
      <c r="E23" s="55">
        <v>1077735.5</v>
      </c>
      <c r="F23" s="9">
        <f t="shared" si="0"/>
        <v>2883</v>
      </c>
      <c r="G23" s="9">
        <f t="shared" si="1"/>
        <v>1991490</v>
      </c>
      <c r="H23" s="47">
        <f t="shared" si="2"/>
        <v>0.45889698231009363</v>
      </c>
      <c r="I23" s="9">
        <f t="shared" si="3"/>
        <v>-1560</v>
      </c>
      <c r="J23" s="48">
        <f t="shared" si="4"/>
        <v>0.54117043018041766</v>
      </c>
      <c r="K23" s="9">
        <f t="shared" si="5"/>
        <v>-913754.5</v>
      </c>
    </row>
    <row r="24" spans="1:103" s="11" customFormat="1" x14ac:dyDescent="0.2">
      <c r="A24" s="54" t="s">
        <v>40</v>
      </c>
      <c r="B24" s="55">
        <v>9883</v>
      </c>
      <c r="C24" s="55">
        <v>6828065.8700000001</v>
      </c>
      <c r="D24" s="55">
        <v>1817</v>
      </c>
      <c r="E24" s="55">
        <v>1334084.3000000019</v>
      </c>
      <c r="F24" s="9">
        <f t="shared" si="0"/>
        <v>4118</v>
      </c>
      <c r="G24" s="9">
        <f t="shared" si="1"/>
        <v>2845027</v>
      </c>
      <c r="H24" s="47">
        <f t="shared" si="2"/>
        <v>0.44123360854783877</v>
      </c>
      <c r="I24" s="9">
        <f t="shared" si="3"/>
        <v>-2301</v>
      </c>
      <c r="J24" s="48">
        <f t="shared" si="4"/>
        <v>0.4689179751193932</v>
      </c>
      <c r="K24" s="9">
        <f t="shared" si="5"/>
        <v>-1510942.6999999981</v>
      </c>
      <c r="M24" s="3"/>
      <c r="N24" s="3"/>
      <c r="O24" s="3"/>
    </row>
    <row r="25" spans="1:103" x14ac:dyDescent="0.2">
      <c r="A25" s="54" t="s">
        <v>28</v>
      </c>
      <c r="B25" s="55">
        <v>5356</v>
      </c>
      <c r="C25" s="55">
        <v>3700406.84</v>
      </c>
      <c r="D25" s="55">
        <v>965</v>
      </c>
      <c r="E25" s="55">
        <v>650969.70000000007</v>
      </c>
      <c r="F25" s="9">
        <f t="shared" si="0"/>
        <v>2232</v>
      </c>
      <c r="G25" s="9">
        <f t="shared" si="1"/>
        <v>1541836</v>
      </c>
      <c r="H25" s="47">
        <f t="shared" si="2"/>
        <v>0.43234767025089604</v>
      </c>
      <c r="I25" s="9">
        <f t="shared" si="3"/>
        <v>-1267</v>
      </c>
      <c r="J25" s="47">
        <f t="shared" si="4"/>
        <v>0.42220424221512537</v>
      </c>
      <c r="K25" s="9">
        <f t="shared" si="5"/>
        <v>-890866.29999999993</v>
      </c>
      <c r="L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</row>
    <row r="26" spans="1:103" x14ac:dyDescent="0.2">
      <c r="A26" s="54" t="s">
        <v>52</v>
      </c>
      <c r="B26" s="55">
        <v>1990</v>
      </c>
      <c r="C26" s="55">
        <v>1374871.0999999999</v>
      </c>
      <c r="D26" s="55">
        <v>340</v>
      </c>
      <c r="E26" s="55">
        <v>229357.19999999975</v>
      </c>
      <c r="F26" s="9">
        <f t="shared" si="0"/>
        <v>829</v>
      </c>
      <c r="G26" s="9">
        <f t="shared" si="1"/>
        <v>572863</v>
      </c>
      <c r="H26" s="47">
        <f t="shared" si="2"/>
        <v>0.41013268998793728</v>
      </c>
      <c r="I26" s="9">
        <f t="shared" si="3"/>
        <v>-489</v>
      </c>
      <c r="J26" s="47">
        <f t="shared" si="4"/>
        <v>0.40037007102919853</v>
      </c>
      <c r="K26" s="9">
        <f t="shared" si="5"/>
        <v>-343505.80000000028</v>
      </c>
      <c r="L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</row>
    <row r="27" spans="1:103" x14ac:dyDescent="0.2">
      <c r="A27" s="54" t="s">
        <v>25</v>
      </c>
      <c r="B27" s="55">
        <v>15453</v>
      </c>
      <c r="C27" s="55">
        <v>10676323.17</v>
      </c>
      <c r="D27" s="55">
        <v>2381</v>
      </c>
      <c r="E27" s="55">
        <v>1860186.5100000056</v>
      </c>
      <c r="F27" s="9">
        <f t="shared" si="0"/>
        <v>6439</v>
      </c>
      <c r="G27" s="9">
        <f t="shared" si="1"/>
        <v>4448468</v>
      </c>
      <c r="H27" s="47">
        <f t="shared" si="2"/>
        <v>0.36977791582543873</v>
      </c>
      <c r="I27" s="9">
        <f t="shared" si="3"/>
        <v>-4058</v>
      </c>
      <c r="J27" s="48">
        <f t="shared" si="4"/>
        <v>0.41816340142269331</v>
      </c>
      <c r="K27" s="9">
        <f t="shared" si="5"/>
        <v>-2588281.4899999946</v>
      </c>
      <c r="L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</row>
    <row r="28" spans="1:103" x14ac:dyDescent="0.2">
      <c r="A28" s="54" t="s">
        <v>46</v>
      </c>
      <c r="B28" s="55">
        <v>848</v>
      </c>
      <c r="C28" s="55">
        <v>585874.72</v>
      </c>
      <c r="D28" s="55">
        <v>114</v>
      </c>
      <c r="E28" s="55">
        <v>76902.12000000001</v>
      </c>
      <c r="F28" s="9">
        <f t="shared" si="0"/>
        <v>353</v>
      </c>
      <c r="G28" s="9">
        <f t="shared" si="1"/>
        <v>244114</v>
      </c>
      <c r="H28" s="47">
        <f t="shared" si="2"/>
        <v>0.32294617563739375</v>
      </c>
      <c r="I28" s="9">
        <f t="shared" si="3"/>
        <v>-239</v>
      </c>
      <c r="J28" s="46">
        <f t="shared" si="4"/>
        <v>0.31502543893426843</v>
      </c>
      <c r="K28" s="9">
        <f t="shared" si="5"/>
        <v>-167211.88</v>
      </c>
      <c r="L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</row>
    <row r="29" spans="1:103" x14ac:dyDescent="0.2">
      <c r="A29" s="54" t="s">
        <v>45</v>
      </c>
      <c r="B29" s="55">
        <v>22295</v>
      </c>
      <c r="C29" s="55">
        <v>15544403.02</v>
      </c>
      <c r="D29" s="55">
        <v>2824</v>
      </c>
      <c r="E29" s="55">
        <v>1990271.7500000063</v>
      </c>
      <c r="F29" s="9">
        <f t="shared" si="0"/>
        <v>9290</v>
      </c>
      <c r="G29" s="9">
        <f t="shared" si="1"/>
        <v>6476835</v>
      </c>
      <c r="H29" s="47">
        <f t="shared" si="2"/>
        <v>0.30398277717976319</v>
      </c>
      <c r="I29" s="9">
        <f t="shared" si="3"/>
        <v>-6466</v>
      </c>
      <c r="J29" s="46">
        <f t="shared" si="4"/>
        <v>0.30729079094959288</v>
      </c>
      <c r="K29" s="9">
        <f t="shared" si="5"/>
        <v>-4486563.2499999935</v>
      </c>
      <c r="L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</row>
    <row r="30" spans="1:103" x14ac:dyDescent="0.2">
      <c r="A30" s="54" t="s">
        <v>31</v>
      </c>
      <c r="B30" s="55">
        <v>11946</v>
      </c>
      <c r="C30" s="55">
        <v>8253371.9399999995</v>
      </c>
      <c r="D30" s="55">
        <v>1195</v>
      </c>
      <c r="E30" s="55">
        <v>890826.49999999919</v>
      </c>
      <c r="F30" s="9">
        <f t="shared" si="0"/>
        <v>4978</v>
      </c>
      <c r="G30" s="9">
        <f t="shared" si="1"/>
        <v>3438905</v>
      </c>
      <c r="H30" s="47">
        <f t="shared" si="2"/>
        <v>0.24005624748895138</v>
      </c>
      <c r="I30" s="9">
        <f t="shared" si="3"/>
        <v>-3783</v>
      </c>
      <c r="J30" s="48">
        <f t="shared" si="4"/>
        <v>0.25904364906852595</v>
      </c>
      <c r="K30" s="9">
        <f t="shared" si="5"/>
        <v>-2548078.5000000009</v>
      </c>
      <c r="L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</row>
    <row r="31" spans="1:103" x14ac:dyDescent="0.2">
      <c r="A31" s="54" t="s">
        <v>18</v>
      </c>
      <c r="B31" s="55">
        <v>4678</v>
      </c>
      <c r="C31" s="55">
        <v>3231983.42</v>
      </c>
      <c r="D31" s="55">
        <v>303</v>
      </c>
      <c r="E31" s="55">
        <v>205839.49999999977</v>
      </c>
      <c r="F31" s="9">
        <f t="shared" si="0"/>
        <v>1949</v>
      </c>
      <c r="G31" s="9">
        <f t="shared" si="1"/>
        <v>1346660</v>
      </c>
      <c r="H31" s="47">
        <f t="shared" si="2"/>
        <v>0.15546434068753207</v>
      </c>
      <c r="I31" s="9">
        <f t="shared" si="3"/>
        <v>-1646</v>
      </c>
      <c r="J31" s="46">
        <f t="shared" si="4"/>
        <v>0.15285187055381444</v>
      </c>
      <c r="K31" s="9">
        <f t="shared" si="5"/>
        <v>-1140820.5000000002</v>
      </c>
      <c r="L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</row>
    <row r="32" spans="1:103" x14ac:dyDescent="0.2">
      <c r="A32" s="54" t="s">
        <v>26</v>
      </c>
      <c r="B32" s="55">
        <v>4388</v>
      </c>
      <c r="C32" s="55">
        <v>3031625.32</v>
      </c>
      <c r="D32" s="55">
        <v>243</v>
      </c>
      <c r="E32" s="55">
        <v>162815.88000000003</v>
      </c>
      <c r="F32" s="9">
        <f t="shared" si="0"/>
        <v>1828</v>
      </c>
      <c r="G32" s="9">
        <f t="shared" si="1"/>
        <v>1263177</v>
      </c>
      <c r="H32" s="47">
        <f t="shared" si="2"/>
        <v>0.13293216630196936</v>
      </c>
      <c r="I32" s="9">
        <f t="shared" si="3"/>
        <v>-1585</v>
      </c>
      <c r="J32" s="46">
        <f t="shared" si="4"/>
        <v>0.12889395547892341</v>
      </c>
      <c r="K32" s="9">
        <f t="shared" si="5"/>
        <v>-1100361.1199999999</v>
      </c>
      <c r="L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</row>
    <row r="33" spans="1:103" x14ac:dyDescent="0.2">
      <c r="A33" s="54" t="s">
        <v>12</v>
      </c>
      <c r="B33" s="55">
        <v>1700</v>
      </c>
      <c r="C33" s="55">
        <v>1174513</v>
      </c>
      <c r="D33" s="55">
        <v>81</v>
      </c>
      <c r="E33" s="55">
        <v>63871.12</v>
      </c>
      <c r="F33" s="9">
        <f t="shared" si="0"/>
        <v>708</v>
      </c>
      <c r="G33" s="9">
        <f t="shared" si="1"/>
        <v>489380</v>
      </c>
      <c r="H33" s="47">
        <f t="shared" si="2"/>
        <v>0.11440677966101695</v>
      </c>
      <c r="I33" s="9">
        <f t="shared" si="3"/>
        <v>-627</v>
      </c>
      <c r="J33" s="48">
        <f t="shared" si="4"/>
        <v>0.13051436511504352</v>
      </c>
      <c r="K33" s="9">
        <f t="shared" si="5"/>
        <v>-425508.88</v>
      </c>
      <c r="L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</row>
    <row r="34" spans="1:103" x14ac:dyDescent="0.2">
      <c r="A34" s="58" t="s">
        <v>139</v>
      </c>
      <c r="B34" s="55">
        <v>20</v>
      </c>
      <c r="C34" s="55">
        <v>13817.8</v>
      </c>
      <c r="D34" s="55"/>
      <c r="E34" s="55"/>
      <c r="F34" s="9">
        <f t="shared" si="0"/>
        <v>8</v>
      </c>
      <c r="G34" s="9">
        <f t="shared" si="1"/>
        <v>5757</v>
      </c>
      <c r="H34" s="50">
        <f t="shared" si="2"/>
        <v>0</v>
      </c>
      <c r="I34" s="9">
        <f t="shared" si="3"/>
        <v>-8</v>
      </c>
      <c r="J34" s="50">
        <f t="shared" si="4"/>
        <v>0</v>
      </c>
      <c r="K34" s="9">
        <f t="shared" si="5"/>
        <v>-5757</v>
      </c>
      <c r="L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</row>
    <row r="35" spans="1:103" x14ac:dyDescent="0.2">
      <c r="A35" s="58" t="s">
        <v>9</v>
      </c>
      <c r="B35" s="55">
        <v>2000</v>
      </c>
      <c r="C35" s="55">
        <v>1381780</v>
      </c>
      <c r="D35" s="55"/>
      <c r="E35" s="55"/>
      <c r="F35" s="9">
        <f t="shared" si="0"/>
        <v>833</v>
      </c>
      <c r="G35" s="9">
        <f t="shared" si="1"/>
        <v>575742</v>
      </c>
      <c r="H35" s="50">
        <f t="shared" si="2"/>
        <v>0</v>
      </c>
      <c r="I35" s="9">
        <f t="shared" si="3"/>
        <v>-833</v>
      </c>
      <c r="J35" s="50">
        <f t="shared" si="4"/>
        <v>0</v>
      </c>
      <c r="K35" s="9">
        <f t="shared" si="5"/>
        <v>-575742</v>
      </c>
      <c r="L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</row>
    <row r="36" spans="1:103" x14ac:dyDescent="0.2">
      <c r="A36" s="58" t="s">
        <v>160</v>
      </c>
      <c r="B36" s="55">
        <v>20</v>
      </c>
      <c r="C36" s="55">
        <v>13817.8</v>
      </c>
      <c r="D36" s="55"/>
      <c r="E36" s="55"/>
      <c r="F36" s="9">
        <f t="shared" si="0"/>
        <v>8</v>
      </c>
      <c r="G36" s="9">
        <f t="shared" si="1"/>
        <v>5757</v>
      </c>
      <c r="H36" s="50">
        <f t="shared" si="2"/>
        <v>0</v>
      </c>
      <c r="I36" s="9">
        <f t="shared" si="3"/>
        <v>-8</v>
      </c>
      <c r="J36" s="50">
        <f t="shared" si="4"/>
        <v>0</v>
      </c>
      <c r="K36" s="9">
        <f t="shared" si="5"/>
        <v>-5757</v>
      </c>
      <c r="L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</row>
    <row r="37" spans="1:103" x14ac:dyDescent="0.2">
      <c r="A37" s="58" t="s">
        <v>119</v>
      </c>
      <c r="B37" s="55">
        <v>20</v>
      </c>
      <c r="C37" s="55">
        <v>13817.8</v>
      </c>
      <c r="D37" s="55"/>
      <c r="E37" s="55"/>
      <c r="F37" s="9">
        <f t="shared" si="0"/>
        <v>8</v>
      </c>
      <c r="G37" s="9">
        <f t="shared" si="1"/>
        <v>5757</v>
      </c>
      <c r="H37" s="50">
        <f t="shared" si="2"/>
        <v>0</v>
      </c>
      <c r="I37" s="9">
        <f t="shared" si="3"/>
        <v>-8</v>
      </c>
      <c r="J37" s="50">
        <f t="shared" si="4"/>
        <v>0</v>
      </c>
      <c r="K37" s="9">
        <f t="shared" si="5"/>
        <v>-5757</v>
      </c>
      <c r="L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</row>
    <row r="38" spans="1:103" s="16" customFormat="1" ht="22.5" customHeight="1" x14ac:dyDescent="0.2">
      <c r="A38" s="56" t="s">
        <v>50</v>
      </c>
      <c r="B38" s="57">
        <f>SUM(B5:B37)</f>
        <v>193306</v>
      </c>
      <c r="C38" s="57">
        <f t="shared" ref="C38:G38" si="6">SUM(C5:C37)</f>
        <v>134231597.03</v>
      </c>
      <c r="D38" s="57">
        <f t="shared" si="6"/>
        <v>49091</v>
      </c>
      <c r="E38" s="57">
        <f t="shared" si="6"/>
        <v>36267646.390000008</v>
      </c>
      <c r="F38" s="57">
        <f t="shared" si="6"/>
        <v>80545</v>
      </c>
      <c r="G38" s="57">
        <f t="shared" si="6"/>
        <v>55929828</v>
      </c>
      <c r="H38" s="15">
        <f t="shared" ref="H38" si="7">D38/F38</f>
        <v>0.60948538084300696</v>
      </c>
      <c r="I38" s="14">
        <f t="shared" ref="I38" si="8">D38-F38</f>
        <v>-31454</v>
      </c>
      <c r="J38" s="15">
        <f t="shared" ref="J38" si="9">E38/G38</f>
        <v>0.6484490957132929</v>
      </c>
      <c r="K38" s="14">
        <f t="shared" ref="K38" si="10">E38-G38</f>
        <v>-19662181.609999992</v>
      </c>
      <c r="L38" s="11"/>
      <c r="M38" s="3"/>
      <c r="N38" s="3"/>
      <c r="O38" s="3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</row>
    <row r="39" spans="1:103" x14ac:dyDescent="0.2">
      <c r="L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</row>
  </sheetData>
  <sortState ref="A5:K37">
    <sortCondition descending="1" ref="H5:H37"/>
  </sortState>
  <mergeCells count="9">
    <mergeCell ref="G3:G4"/>
    <mergeCell ref="H3:I3"/>
    <mergeCell ref="J3:K3"/>
    <mergeCell ref="A3:A4"/>
    <mergeCell ref="B3:B4"/>
    <mergeCell ref="C3:C4"/>
    <mergeCell ref="D3:D4"/>
    <mergeCell ref="E3:E4"/>
    <mergeCell ref="F3:F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9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8"/>
  <sheetViews>
    <sheetView workbookViewId="0">
      <selection activeCell="E24" sqref="E24"/>
    </sheetView>
  </sheetViews>
  <sheetFormatPr defaultRowHeight="12" x14ac:dyDescent="0.2"/>
  <cols>
    <col min="1" max="1" width="38.83203125" style="3" customWidth="1"/>
    <col min="2" max="2" width="13.1640625" style="2" customWidth="1"/>
    <col min="3" max="3" width="15.1640625" style="2" customWidth="1"/>
    <col min="4" max="4" width="12.6640625" style="2" customWidth="1"/>
    <col min="5" max="5" width="15.5" style="2" customWidth="1"/>
    <col min="6" max="6" width="12" style="2" customWidth="1"/>
    <col min="7" max="7" width="14.83203125" style="2" customWidth="1"/>
    <col min="8" max="8" width="10.5" style="2" customWidth="1"/>
    <col min="9" max="9" width="11.33203125" style="3" customWidth="1"/>
    <col min="10" max="10" width="9.33203125" style="3"/>
    <col min="11" max="11" width="13.1640625" style="3" customWidth="1"/>
    <col min="12" max="16384" width="9.33203125" style="3"/>
  </cols>
  <sheetData>
    <row r="1" spans="1:103" ht="15.75" x14ac:dyDescent="0.2">
      <c r="A1" s="1" t="s">
        <v>178</v>
      </c>
    </row>
    <row r="2" spans="1:103" ht="17.25" customHeight="1" x14ac:dyDescent="0.2">
      <c r="A2" s="4" t="s">
        <v>162</v>
      </c>
    </row>
    <row r="3" spans="1:103" ht="28.5" customHeight="1" x14ac:dyDescent="0.2">
      <c r="A3" s="216" t="s">
        <v>159</v>
      </c>
      <c r="B3" s="214" t="s">
        <v>2</v>
      </c>
      <c r="C3" s="214" t="s">
        <v>3</v>
      </c>
      <c r="D3" s="214" t="s">
        <v>172</v>
      </c>
      <c r="E3" s="214" t="s">
        <v>173</v>
      </c>
      <c r="F3" s="214" t="s">
        <v>174</v>
      </c>
      <c r="G3" s="214" t="s">
        <v>175</v>
      </c>
      <c r="H3" s="215" t="s">
        <v>176</v>
      </c>
      <c r="I3" s="215"/>
      <c r="J3" s="215" t="s">
        <v>177</v>
      </c>
      <c r="K3" s="215"/>
    </row>
    <row r="4" spans="1:103" ht="21.75" customHeight="1" x14ac:dyDescent="0.2">
      <c r="A4" s="217"/>
      <c r="B4" s="214"/>
      <c r="C4" s="214"/>
      <c r="D4" s="214"/>
      <c r="E4" s="214"/>
      <c r="F4" s="214"/>
      <c r="G4" s="214"/>
      <c r="H4" s="5" t="s">
        <v>6</v>
      </c>
      <c r="I4" s="6" t="s">
        <v>7</v>
      </c>
      <c r="J4" s="5" t="s">
        <v>6</v>
      </c>
      <c r="K4" s="6" t="s">
        <v>7</v>
      </c>
    </row>
    <row r="5" spans="1:103" ht="29.25" customHeight="1" x14ac:dyDescent="0.2">
      <c r="A5" s="54" t="s">
        <v>19</v>
      </c>
      <c r="B5" s="55">
        <v>2070</v>
      </c>
      <c r="C5" s="55">
        <v>22134924</v>
      </c>
      <c r="D5" s="55">
        <v>702</v>
      </c>
      <c r="E5" s="55">
        <v>6929333.2699999958</v>
      </c>
      <c r="F5" s="9">
        <f>ROUND(B5/12*5,0)</f>
        <v>863</v>
      </c>
      <c r="G5" s="9">
        <f>ROUND(C5/12*5,0)</f>
        <v>9222885</v>
      </c>
      <c r="H5" s="47">
        <f>D5/F5</f>
        <v>0.81344148319814602</v>
      </c>
      <c r="I5" s="9">
        <f>D5-F5</f>
        <v>-161</v>
      </c>
      <c r="J5" s="46">
        <f>E5/G5</f>
        <v>0.75131949167749523</v>
      </c>
      <c r="K5" s="9">
        <f>E5-G5</f>
        <v>-2293551.7300000042</v>
      </c>
    </row>
    <row r="6" spans="1:103" ht="27.75" customHeight="1" x14ac:dyDescent="0.2">
      <c r="A6" s="58" t="s">
        <v>12</v>
      </c>
      <c r="B6" s="55">
        <v>10</v>
      </c>
      <c r="C6" s="55">
        <v>106932</v>
      </c>
      <c r="D6" s="55">
        <v>0</v>
      </c>
      <c r="E6" s="55">
        <v>0</v>
      </c>
      <c r="F6" s="9">
        <f>ROUND(B6/12*5,0)</f>
        <v>4</v>
      </c>
      <c r="G6" s="9">
        <f>ROUND(C6/12*5,0)</f>
        <v>44555</v>
      </c>
      <c r="H6" s="50">
        <f>D6/F6</f>
        <v>0</v>
      </c>
      <c r="I6" s="9">
        <f>D6-F6</f>
        <v>-4</v>
      </c>
      <c r="J6" s="50">
        <f>E6/G6</f>
        <v>0</v>
      </c>
      <c r="K6" s="9">
        <f>E6-G6</f>
        <v>-44555</v>
      </c>
    </row>
    <row r="7" spans="1:103" s="16" customFormat="1" ht="28.5" customHeight="1" x14ac:dyDescent="0.2">
      <c r="A7" s="56" t="s">
        <v>50</v>
      </c>
      <c r="B7" s="57">
        <f t="shared" ref="B7:G7" si="0">SUM(B5:B6)</f>
        <v>2080</v>
      </c>
      <c r="C7" s="57">
        <f t="shared" si="0"/>
        <v>22241856</v>
      </c>
      <c r="D7" s="57">
        <f t="shared" si="0"/>
        <v>702</v>
      </c>
      <c r="E7" s="57">
        <f t="shared" si="0"/>
        <v>6929333.2699999958</v>
      </c>
      <c r="F7" s="57">
        <f t="shared" si="0"/>
        <v>867</v>
      </c>
      <c r="G7" s="57">
        <f t="shared" si="0"/>
        <v>9267440</v>
      </c>
      <c r="H7" s="15">
        <f t="shared" ref="H7" si="1">D7/F7</f>
        <v>0.80968858131487886</v>
      </c>
      <c r="I7" s="14">
        <f t="shared" ref="I7" si="2">D7-F7</f>
        <v>-165</v>
      </c>
      <c r="J7" s="15">
        <f t="shared" ref="J7" si="3">E7/G7</f>
        <v>0.74770737873673809</v>
      </c>
      <c r="K7" s="14">
        <f t="shared" ref="K7" si="4">E7-G7</f>
        <v>-2338106.7300000042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</row>
    <row r="8" spans="1:103" x14ac:dyDescent="0.2"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</row>
  </sheetData>
  <sortState ref="A5:K6">
    <sortCondition descending="1" ref="H5:H6"/>
  </sortState>
  <mergeCells count="9">
    <mergeCell ref="G3:G4"/>
    <mergeCell ref="H3:I3"/>
    <mergeCell ref="J3:K3"/>
    <mergeCell ref="A3:A4"/>
    <mergeCell ref="B3:B4"/>
    <mergeCell ref="C3:C4"/>
    <mergeCell ref="D3:D4"/>
    <mergeCell ref="E3:E4"/>
    <mergeCell ref="F3:F4"/>
  </mergeCells>
  <printOptions horizontalCentered="1"/>
  <pageMargins left="0.11811023622047245" right="0.11811023622047245" top="0.94488188976377963" bottom="0.15748031496062992" header="0.31496062992125984" footer="0.31496062992125984"/>
  <pageSetup paperSize="9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7"/>
  <sheetViews>
    <sheetView workbookViewId="0">
      <selection activeCell="E24" sqref="E24"/>
    </sheetView>
  </sheetViews>
  <sheetFormatPr defaultRowHeight="12" x14ac:dyDescent="0.2"/>
  <cols>
    <col min="1" max="1" width="38.83203125" style="3" customWidth="1"/>
    <col min="2" max="2" width="13.1640625" style="2" customWidth="1"/>
    <col min="3" max="3" width="15.1640625" style="2" customWidth="1"/>
    <col min="4" max="4" width="12.6640625" style="2" customWidth="1"/>
    <col min="5" max="5" width="15.5" style="2" customWidth="1"/>
    <col min="6" max="6" width="12" style="2" customWidth="1"/>
    <col min="7" max="7" width="14.83203125" style="2" customWidth="1"/>
    <col min="8" max="8" width="10.5" style="2" customWidth="1"/>
    <col min="9" max="9" width="11.33203125" style="3" customWidth="1"/>
    <col min="10" max="10" width="9.33203125" style="3"/>
    <col min="11" max="11" width="13.1640625" style="3" customWidth="1"/>
    <col min="12" max="16384" width="9.33203125" style="3"/>
  </cols>
  <sheetData>
    <row r="1" spans="1:103" ht="15.75" x14ac:dyDescent="0.2">
      <c r="A1" s="1" t="s">
        <v>178</v>
      </c>
    </row>
    <row r="2" spans="1:103" ht="17.25" customHeight="1" x14ac:dyDescent="0.2">
      <c r="A2" s="4" t="s">
        <v>161</v>
      </c>
    </row>
    <row r="3" spans="1:103" ht="28.5" customHeight="1" x14ac:dyDescent="0.2">
      <c r="A3" s="216" t="s">
        <v>159</v>
      </c>
      <c r="B3" s="214" t="s">
        <v>2</v>
      </c>
      <c r="C3" s="214" t="s">
        <v>3</v>
      </c>
      <c r="D3" s="214" t="s">
        <v>172</v>
      </c>
      <c r="E3" s="214" t="s">
        <v>173</v>
      </c>
      <c r="F3" s="214" t="s">
        <v>174</v>
      </c>
      <c r="G3" s="214" t="s">
        <v>175</v>
      </c>
      <c r="H3" s="215" t="s">
        <v>176</v>
      </c>
      <c r="I3" s="215"/>
      <c r="J3" s="215" t="s">
        <v>177</v>
      </c>
      <c r="K3" s="215"/>
    </row>
    <row r="4" spans="1:103" ht="33" customHeight="1" x14ac:dyDescent="0.2">
      <c r="A4" s="217"/>
      <c r="B4" s="214"/>
      <c r="C4" s="214"/>
      <c r="D4" s="214"/>
      <c r="E4" s="214"/>
      <c r="F4" s="214"/>
      <c r="G4" s="214"/>
      <c r="H4" s="5" t="s">
        <v>6</v>
      </c>
      <c r="I4" s="6" t="s">
        <v>7</v>
      </c>
      <c r="J4" s="5" t="s">
        <v>6</v>
      </c>
      <c r="K4" s="6" t="s">
        <v>7</v>
      </c>
    </row>
    <row r="5" spans="1:103" ht="29.25" customHeight="1" x14ac:dyDescent="0.2">
      <c r="A5" s="54" t="s">
        <v>19</v>
      </c>
      <c r="B5" s="55">
        <v>20000</v>
      </c>
      <c r="C5" s="55">
        <v>52742000</v>
      </c>
      <c r="D5" s="55">
        <v>14787</v>
      </c>
      <c r="E5" s="55">
        <v>49119346.740000144</v>
      </c>
      <c r="F5" s="9">
        <f>ROUND(B5/12*5,0)</f>
        <v>8333</v>
      </c>
      <c r="G5" s="9">
        <f>ROUND(C5/12*5,0)</f>
        <v>21975833</v>
      </c>
      <c r="H5" s="45">
        <f>D5/F5</f>
        <v>1.7745109804392176</v>
      </c>
      <c r="I5" s="9">
        <f>D5-F5</f>
        <v>6454</v>
      </c>
      <c r="J5" s="10">
        <f>E5/G5</f>
        <v>2.2351528945455739</v>
      </c>
      <c r="K5" s="9">
        <f>E5-G5</f>
        <v>27143513.740000144</v>
      </c>
    </row>
    <row r="6" spans="1:103" s="16" customFormat="1" ht="32.25" customHeight="1" x14ac:dyDescent="0.2">
      <c r="A6" s="56" t="s">
        <v>50</v>
      </c>
      <c r="B6" s="57">
        <f>SUM(B5:B5)</f>
        <v>20000</v>
      </c>
      <c r="C6" s="57">
        <f>SUM(C5:C5)</f>
        <v>52742000</v>
      </c>
      <c r="D6" s="57">
        <v>12292</v>
      </c>
      <c r="E6" s="57">
        <v>40924357.649999805</v>
      </c>
      <c r="F6" s="57">
        <f>SUM(F5:F5)</f>
        <v>8333</v>
      </c>
      <c r="G6" s="57">
        <f>SUM(G5:G5)</f>
        <v>21975833</v>
      </c>
      <c r="H6" s="15">
        <f>D6/F6</f>
        <v>1.4750990039601584</v>
      </c>
      <c r="I6" s="14">
        <f t="shared" ref="I6" si="0">D6-F6</f>
        <v>3959</v>
      </c>
      <c r="J6" s="15">
        <f t="shared" ref="J6" si="1">E6/G6</f>
        <v>1.8622437497591016</v>
      </c>
      <c r="K6" s="14">
        <f t="shared" ref="K6" si="2">E6-G6</f>
        <v>18948524.649999805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</row>
    <row r="7" spans="1:103" x14ac:dyDescent="0.2"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</row>
  </sheetData>
  <mergeCells count="9">
    <mergeCell ref="G3:G4"/>
    <mergeCell ref="H3:I3"/>
    <mergeCell ref="J3:K3"/>
    <mergeCell ref="A3:A4"/>
    <mergeCell ref="B3:B4"/>
    <mergeCell ref="C3:C4"/>
    <mergeCell ref="D3:D4"/>
    <mergeCell ref="E3:E4"/>
    <mergeCell ref="F3:F4"/>
  </mergeCells>
  <printOptions horizontalCentered="1"/>
  <pageMargins left="0.11811023622047245" right="0.11811023622047245" top="0.94488188976377963" bottom="0.15748031496062992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"/>
  <sheetViews>
    <sheetView zoomScale="80" zoomScaleNormal="80" workbookViewId="0">
      <selection activeCell="AE48" sqref="AE48"/>
    </sheetView>
  </sheetViews>
  <sheetFormatPr defaultRowHeight="12" x14ac:dyDescent="0.2"/>
  <sheetData>
    <row r="2" spans="1:14" ht="95.25" customHeight="1" x14ac:dyDescent="0.2">
      <c r="A2" s="207" t="s">
        <v>134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</sheetData>
  <mergeCells count="1">
    <mergeCell ref="A2:N2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28"/>
  <sheetViews>
    <sheetView workbookViewId="0">
      <selection activeCell="E24" sqref="E24"/>
    </sheetView>
  </sheetViews>
  <sheetFormatPr defaultRowHeight="12" x14ac:dyDescent="0.2"/>
  <cols>
    <col min="1" max="1" width="38.83203125" style="3" customWidth="1"/>
    <col min="2" max="2" width="13.1640625" style="2" customWidth="1"/>
    <col min="3" max="3" width="15.1640625" style="2" customWidth="1"/>
    <col min="4" max="4" width="12.6640625" style="2" customWidth="1"/>
    <col min="5" max="5" width="15.5" style="2" customWidth="1"/>
    <col min="6" max="6" width="12" style="2" customWidth="1"/>
    <col min="7" max="7" width="14.83203125" style="2" customWidth="1"/>
    <col min="8" max="8" width="10.5" style="2" customWidth="1"/>
    <col min="9" max="9" width="11.33203125" style="3" customWidth="1"/>
    <col min="10" max="10" width="9.33203125" style="3"/>
    <col min="11" max="11" width="13.1640625" style="3" customWidth="1"/>
    <col min="12" max="12" width="9.33203125" style="3"/>
    <col min="13" max="13" width="31" style="3" customWidth="1"/>
    <col min="14" max="16" width="9.33203125" style="3"/>
    <col min="17" max="17" width="9.83203125" style="3" bestFit="1" customWidth="1"/>
    <col min="18" max="16384" width="9.33203125" style="3"/>
  </cols>
  <sheetData>
    <row r="1" spans="1:17" ht="15.75" x14ac:dyDescent="0.2">
      <c r="A1" s="1" t="s">
        <v>178</v>
      </c>
    </row>
    <row r="2" spans="1:17" ht="17.25" customHeight="1" x14ac:dyDescent="0.2">
      <c r="A2" s="4" t="s">
        <v>132</v>
      </c>
    </row>
    <row r="3" spans="1:17" ht="28.5" customHeight="1" x14ac:dyDescent="0.2">
      <c r="A3" s="216" t="s">
        <v>1</v>
      </c>
      <c r="B3" s="214" t="s">
        <v>2</v>
      </c>
      <c r="C3" s="214" t="s">
        <v>3</v>
      </c>
      <c r="D3" s="214" t="s">
        <v>172</v>
      </c>
      <c r="E3" s="214" t="s">
        <v>173</v>
      </c>
      <c r="F3" s="214" t="s">
        <v>174</v>
      </c>
      <c r="G3" s="214" t="s">
        <v>175</v>
      </c>
      <c r="H3" s="215" t="s">
        <v>4</v>
      </c>
      <c r="I3" s="215"/>
      <c r="J3" s="215" t="s">
        <v>5</v>
      </c>
      <c r="K3" s="215"/>
    </row>
    <row r="4" spans="1:17" ht="21.75" customHeight="1" x14ac:dyDescent="0.2">
      <c r="A4" s="217"/>
      <c r="B4" s="214"/>
      <c r="C4" s="214"/>
      <c r="D4" s="214"/>
      <c r="E4" s="214"/>
      <c r="F4" s="214"/>
      <c r="G4" s="214"/>
      <c r="H4" s="5" t="s">
        <v>6</v>
      </c>
      <c r="I4" s="6" t="s">
        <v>7</v>
      </c>
      <c r="J4" s="5" t="s">
        <v>6</v>
      </c>
      <c r="K4" s="6" t="s">
        <v>7</v>
      </c>
    </row>
    <row r="5" spans="1:17" ht="12" customHeight="1" x14ac:dyDescent="0.2">
      <c r="A5" s="89" t="s">
        <v>38</v>
      </c>
      <c r="B5" s="9">
        <v>1449</v>
      </c>
      <c r="C5" s="9">
        <v>5433126.9300000006</v>
      </c>
      <c r="D5" s="9">
        <v>620</v>
      </c>
      <c r="E5" s="9">
        <v>2324733.3999999966</v>
      </c>
      <c r="F5" s="9">
        <f t="shared" ref="F5:F26" si="0">ROUND(B5/12*5,0)</f>
        <v>604</v>
      </c>
      <c r="G5" s="9">
        <f t="shared" ref="G5:G26" si="1">ROUND(C5/12*5,0)</f>
        <v>2263803</v>
      </c>
      <c r="H5" s="45">
        <f t="shared" ref="H5:H27" si="2">D5/F5</f>
        <v>1.0264900662251655</v>
      </c>
      <c r="I5" s="9">
        <f t="shared" ref="I5:I27" si="3">D5-F5</f>
        <v>16</v>
      </c>
      <c r="J5" s="45">
        <f t="shared" ref="J5:J27" si="4">E5/G5</f>
        <v>1.026915062838947</v>
      </c>
      <c r="K5" s="9">
        <f t="shared" ref="K5:K27" si="5">E5-G5</f>
        <v>60930.399999996647</v>
      </c>
    </row>
    <row r="6" spans="1:17" x14ac:dyDescent="0.2">
      <c r="A6" s="89" t="s">
        <v>37</v>
      </c>
      <c r="B6" s="9">
        <v>7230</v>
      </c>
      <c r="C6" s="9">
        <v>27154976.620000005</v>
      </c>
      <c r="D6" s="9">
        <v>2446</v>
      </c>
      <c r="E6" s="9">
        <v>9171448.2200000864</v>
      </c>
      <c r="F6" s="9">
        <f t="shared" si="0"/>
        <v>3013</v>
      </c>
      <c r="G6" s="9">
        <f t="shared" si="1"/>
        <v>11314574</v>
      </c>
      <c r="H6" s="47">
        <f t="shared" ref="H6:H26" si="6">D6/F6</f>
        <v>0.81181546631264523</v>
      </c>
      <c r="I6" s="9">
        <f t="shared" ref="I6:I26" si="7">D6-F6</f>
        <v>-567</v>
      </c>
      <c r="J6" s="47">
        <f t="shared" ref="J6:J26" si="8">E6/G6</f>
        <v>0.81058714362556528</v>
      </c>
      <c r="K6" s="9">
        <f t="shared" ref="K6:K26" si="9">E6-G6</f>
        <v>-2143125.7799999136</v>
      </c>
    </row>
    <row r="7" spans="1:17" x14ac:dyDescent="0.2">
      <c r="A7" s="89" t="s">
        <v>27</v>
      </c>
      <c r="B7" s="9">
        <v>3755</v>
      </c>
      <c r="C7" s="9">
        <v>14079635.350000001</v>
      </c>
      <c r="D7" s="9">
        <v>1237</v>
      </c>
      <c r="E7" s="9">
        <v>4638218.0899999859</v>
      </c>
      <c r="F7" s="9">
        <f t="shared" si="0"/>
        <v>1565</v>
      </c>
      <c r="G7" s="9">
        <f t="shared" si="1"/>
        <v>5866515</v>
      </c>
      <c r="H7" s="47">
        <f t="shared" si="6"/>
        <v>0.79041533546325882</v>
      </c>
      <c r="I7" s="9">
        <f t="shared" si="7"/>
        <v>-328</v>
      </c>
      <c r="J7" s="47">
        <f t="shared" si="8"/>
        <v>0.79062579572369385</v>
      </c>
      <c r="K7" s="9">
        <f t="shared" si="9"/>
        <v>-1228296.9100000141</v>
      </c>
    </row>
    <row r="8" spans="1:17" x14ac:dyDescent="0.2">
      <c r="A8" s="89" t="s">
        <v>45</v>
      </c>
      <c r="B8" s="9">
        <v>9079</v>
      </c>
      <c r="C8" s="9">
        <v>34094237.050000004</v>
      </c>
      <c r="D8" s="9">
        <v>2847</v>
      </c>
      <c r="E8" s="9">
        <v>10645029.130000135</v>
      </c>
      <c r="F8" s="9">
        <f t="shared" si="0"/>
        <v>3783</v>
      </c>
      <c r="G8" s="9">
        <f t="shared" si="1"/>
        <v>14205932</v>
      </c>
      <c r="H8" s="47">
        <f t="shared" si="6"/>
        <v>0.75257731958762886</v>
      </c>
      <c r="I8" s="9">
        <f t="shared" si="7"/>
        <v>-936</v>
      </c>
      <c r="J8" s="47">
        <f t="shared" si="8"/>
        <v>0.74933690587848334</v>
      </c>
      <c r="K8" s="9">
        <f t="shared" si="9"/>
        <v>-3560902.8699998651</v>
      </c>
    </row>
    <row r="9" spans="1:17" x14ac:dyDescent="0.2">
      <c r="A9" s="89" t="s">
        <v>32</v>
      </c>
      <c r="B9" s="9">
        <v>2864</v>
      </c>
      <c r="C9" s="9">
        <v>10752060.640000001</v>
      </c>
      <c r="D9" s="9">
        <v>896</v>
      </c>
      <c r="E9" s="9">
        <v>3359614.7199999816</v>
      </c>
      <c r="F9" s="9">
        <f t="shared" si="0"/>
        <v>1193</v>
      </c>
      <c r="G9" s="9">
        <f t="shared" si="1"/>
        <v>4480025</v>
      </c>
      <c r="H9" s="47">
        <f t="shared" si="6"/>
        <v>0.75104777870913664</v>
      </c>
      <c r="I9" s="9">
        <f t="shared" si="7"/>
        <v>-297</v>
      </c>
      <c r="J9" s="47">
        <f t="shared" si="8"/>
        <v>0.7499098152354019</v>
      </c>
      <c r="K9" s="9">
        <f t="shared" si="9"/>
        <v>-1120410.2800000184</v>
      </c>
    </row>
    <row r="10" spans="1:17" s="11" customFormat="1" x14ac:dyDescent="0.2">
      <c r="A10" s="89" t="s">
        <v>40</v>
      </c>
      <c r="B10" s="9">
        <v>4020</v>
      </c>
      <c r="C10" s="9">
        <v>15269717.16</v>
      </c>
      <c r="D10" s="9">
        <v>1258</v>
      </c>
      <c r="E10" s="9">
        <v>4716959.0599999772</v>
      </c>
      <c r="F10" s="9">
        <f t="shared" si="0"/>
        <v>1675</v>
      </c>
      <c r="G10" s="9">
        <f t="shared" si="1"/>
        <v>6362382</v>
      </c>
      <c r="H10" s="47">
        <f t="shared" si="6"/>
        <v>0.75104477611940301</v>
      </c>
      <c r="I10" s="9">
        <f t="shared" si="7"/>
        <v>-417</v>
      </c>
      <c r="J10" s="47">
        <f t="shared" si="8"/>
        <v>0.74138256080819687</v>
      </c>
      <c r="K10" s="9">
        <f t="shared" si="9"/>
        <v>-1645422.9400000228</v>
      </c>
      <c r="M10" s="3"/>
      <c r="N10" s="3"/>
      <c r="O10" s="3"/>
      <c r="Q10" s="3"/>
    </row>
    <row r="11" spans="1:17" s="11" customFormat="1" x14ac:dyDescent="0.2">
      <c r="A11" s="89" t="s">
        <v>25</v>
      </c>
      <c r="B11" s="9">
        <v>5363</v>
      </c>
      <c r="C11" s="9">
        <v>20113876.520000003</v>
      </c>
      <c r="D11" s="9">
        <v>1640</v>
      </c>
      <c r="E11" s="9">
        <v>6149294.8000000026</v>
      </c>
      <c r="F11" s="9">
        <f t="shared" si="0"/>
        <v>2235</v>
      </c>
      <c r="G11" s="9">
        <f t="shared" si="1"/>
        <v>8380782</v>
      </c>
      <c r="H11" s="47">
        <f t="shared" si="6"/>
        <v>0.73378076062639819</v>
      </c>
      <c r="I11" s="9">
        <f t="shared" si="7"/>
        <v>-595</v>
      </c>
      <c r="J11" s="47">
        <f t="shared" si="8"/>
        <v>0.73373759155171947</v>
      </c>
      <c r="K11" s="9">
        <f t="shared" si="9"/>
        <v>-2231487.1999999974</v>
      </c>
      <c r="M11" s="3"/>
      <c r="N11" s="3"/>
      <c r="O11" s="3"/>
      <c r="Q11" s="3"/>
    </row>
    <row r="12" spans="1:17" x14ac:dyDescent="0.2">
      <c r="A12" s="89" t="s">
        <v>21</v>
      </c>
      <c r="B12" s="9">
        <v>2897</v>
      </c>
      <c r="C12" s="9">
        <v>10862504.290000001</v>
      </c>
      <c r="D12" s="9">
        <v>619</v>
      </c>
      <c r="E12" s="9">
        <v>2320983.8299999973</v>
      </c>
      <c r="F12" s="9">
        <f t="shared" si="0"/>
        <v>1207</v>
      </c>
      <c r="G12" s="9">
        <f t="shared" si="1"/>
        <v>4526043</v>
      </c>
      <c r="H12" s="47">
        <f t="shared" si="6"/>
        <v>0.51284175642087826</v>
      </c>
      <c r="I12" s="9">
        <f t="shared" si="7"/>
        <v>-588</v>
      </c>
      <c r="J12" s="47">
        <f t="shared" si="8"/>
        <v>0.5128064028556506</v>
      </c>
      <c r="K12" s="9">
        <f t="shared" si="9"/>
        <v>-2205059.1700000027</v>
      </c>
    </row>
    <row r="13" spans="1:17" s="11" customFormat="1" x14ac:dyDescent="0.2">
      <c r="A13" s="89" t="s">
        <v>18</v>
      </c>
      <c r="B13" s="9">
        <v>2426</v>
      </c>
      <c r="C13" s="9">
        <v>9096456.8200000003</v>
      </c>
      <c r="D13" s="9">
        <v>498</v>
      </c>
      <c r="E13" s="9">
        <v>1867285.8600000029</v>
      </c>
      <c r="F13" s="9">
        <f t="shared" si="0"/>
        <v>1011</v>
      </c>
      <c r="G13" s="9">
        <f t="shared" si="1"/>
        <v>3790190</v>
      </c>
      <c r="H13" s="47">
        <f t="shared" si="6"/>
        <v>0.49258160237388726</v>
      </c>
      <c r="I13" s="9">
        <f t="shared" si="7"/>
        <v>-513</v>
      </c>
      <c r="J13" s="47">
        <f t="shared" si="8"/>
        <v>0.49266286386698371</v>
      </c>
      <c r="K13" s="9">
        <f t="shared" si="9"/>
        <v>-1922904.1399999971</v>
      </c>
      <c r="M13" s="3"/>
      <c r="N13" s="3"/>
      <c r="O13" s="3"/>
      <c r="Q13" s="3"/>
    </row>
    <row r="14" spans="1:17" x14ac:dyDescent="0.2">
      <c r="A14" s="89" t="s">
        <v>28</v>
      </c>
      <c r="B14" s="9">
        <v>2037</v>
      </c>
      <c r="C14" s="9">
        <v>7644056.4900000002</v>
      </c>
      <c r="D14" s="9">
        <v>416</v>
      </c>
      <c r="E14" s="9">
        <v>1559821.12</v>
      </c>
      <c r="F14" s="9">
        <f t="shared" si="0"/>
        <v>849</v>
      </c>
      <c r="G14" s="9">
        <f t="shared" si="1"/>
        <v>3185024</v>
      </c>
      <c r="H14" s="47">
        <f t="shared" si="6"/>
        <v>0.48998822143698467</v>
      </c>
      <c r="I14" s="9">
        <f t="shared" si="7"/>
        <v>-433</v>
      </c>
      <c r="J14" s="47">
        <f t="shared" si="8"/>
        <v>0.48973606478318532</v>
      </c>
      <c r="K14" s="9">
        <f t="shared" si="9"/>
        <v>-1625202.88</v>
      </c>
    </row>
    <row r="15" spans="1:17" x14ac:dyDescent="0.2">
      <c r="A15" s="89" t="s">
        <v>43</v>
      </c>
      <c r="B15" s="9">
        <v>4462</v>
      </c>
      <c r="C15" s="9">
        <v>16751882.790000001</v>
      </c>
      <c r="D15" s="9">
        <v>840</v>
      </c>
      <c r="E15" s="9">
        <v>3149263.8399999868</v>
      </c>
      <c r="F15" s="9">
        <f t="shared" si="0"/>
        <v>1859</v>
      </c>
      <c r="G15" s="9">
        <f t="shared" si="1"/>
        <v>6979951</v>
      </c>
      <c r="H15" s="47">
        <f t="shared" si="6"/>
        <v>0.45185583647122107</v>
      </c>
      <c r="I15" s="9">
        <f t="shared" si="7"/>
        <v>-1019</v>
      </c>
      <c r="J15" s="47">
        <f t="shared" si="8"/>
        <v>0.4511870985913779</v>
      </c>
      <c r="K15" s="9">
        <f t="shared" si="9"/>
        <v>-3830687.1600000132</v>
      </c>
    </row>
    <row r="16" spans="1:17" x14ac:dyDescent="0.2">
      <c r="A16" s="89" t="s">
        <v>39</v>
      </c>
      <c r="B16" s="9">
        <v>1649</v>
      </c>
      <c r="C16" s="9">
        <v>6183040.9300000006</v>
      </c>
      <c r="D16" s="9">
        <v>293</v>
      </c>
      <c r="E16" s="9">
        <v>1098624.0099999965</v>
      </c>
      <c r="F16" s="9">
        <f t="shared" si="0"/>
        <v>687</v>
      </c>
      <c r="G16" s="9">
        <f t="shared" si="1"/>
        <v>2576267</v>
      </c>
      <c r="H16" s="47">
        <f t="shared" si="6"/>
        <v>0.42649199417758371</v>
      </c>
      <c r="I16" s="9">
        <f t="shared" si="7"/>
        <v>-394</v>
      </c>
      <c r="J16" s="47">
        <f t="shared" si="8"/>
        <v>0.4264402757943942</v>
      </c>
      <c r="K16" s="9">
        <f t="shared" si="9"/>
        <v>-1477642.9900000035</v>
      </c>
    </row>
    <row r="17" spans="1:103" s="11" customFormat="1" x14ac:dyDescent="0.2">
      <c r="A17" s="89" t="s">
        <v>42</v>
      </c>
      <c r="B17" s="9">
        <v>4234</v>
      </c>
      <c r="C17" s="9">
        <v>15896502.630000001</v>
      </c>
      <c r="D17" s="9">
        <v>752</v>
      </c>
      <c r="E17" s="9">
        <v>2819676.6399999899</v>
      </c>
      <c r="F17" s="9">
        <f t="shared" si="0"/>
        <v>1764</v>
      </c>
      <c r="G17" s="9">
        <f t="shared" si="1"/>
        <v>6623543</v>
      </c>
      <c r="H17" s="47">
        <f t="shared" si="6"/>
        <v>0.42630385487528344</v>
      </c>
      <c r="I17" s="9">
        <f t="shared" si="7"/>
        <v>-1012</v>
      </c>
      <c r="J17" s="47">
        <f t="shared" si="8"/>
        <v>0.42570519131528095</v>
      </c>
      <c r="K17" s="9">
        <f t="shared" si="9"/>
        <v>-3803866.3600000101</v>
      </c>
      <c r="M17" s="3"/>
      <c r="N17" s="3"/>
      <c r="O17" s="3"/>
      <c r="Q17" s="3"/>
    </row>
    <row r="18" spans="1:103" x14ac:dyDescent="0.2">
      <c r="A18" s="89" t="s">
        <v>33</v>
      </c>
      <c r="B18" s="9">
        <v>1236</v>
      </c>
      <c r="C18" s="9">
        <v>4661346.2300000004</v>
      </c>
      <c r="D18" s="9">
        <v>181</v>
      </c>
      <c r="E18" s="9">
        <v>678672.16999999946</v>
      </c>
      <c r="F18" s="9">
        <f t="shared" si="0"/>
        <v>515</v>
      </c>
      <c r="G18" s="9">
        <f t="shared" si="1"/>
        <v>1942228</v>
      </c>
      <c r="H18" s="47">
        <f t="shared" si="6"/>
        <v>0.35145631067961164</v>
      </c>
      <c r="I18" s="9">
        <f t="shared" si="7"/>
        <v>-334</v>
      </c>
      <c r="J18" s="47">
        <f t="shared" si="8"/>
        <v>0.3494297116507431</v>
      </c>
      <c r="K18" s="9">
        <f t="shared" si="9"/>
        <v>-1263555.8300000005</v>
      </c>
    </row>
    <row r="19" spans="1:103" x14ac:dyDescent="0.2">
      <c r="A19" s="89" t="s">
        <v>35</v>
      </c>
      <c r="B19" s="9">
        <v>3423</v>
      </c>
      <c r="C19" s="9">
        <v>12844044.449999999</v>
      </c>
      <c r="D19" s="9">
        <v>488</v>
      </c>
      <c r="E19" s="9">
        <v>1829790.1599999992</v>
      </c>
      <c r="F19" s="9">
        <f t="shared" si="0"/>
        <v>1426</v>
      </c>
      <c r="G19" s="9">
        <f t="shared" si="1"/>
        <v>5351685</v>
      </c>
      <c r="H19" s="47">
        <f t="shared" si="6"/>
        <v>0.34221598877980364</v>
      </c>
      <c r="I19" s="9">
        <f t="shared" si="7"/>
        <v>-938</v>
      </c>
      <c r="J19" s="47">
        <f t="shared" si="8"/>
        <v>0.34190916692593065</v>
      </c>
      <c r="K19" s="9">
        <f t="shared" si="9"/>
        <v>-3521894.8400000008</v>
      </c>
    </row>
    <row r="20" spans="1:103" x14ac:dyDescent="0.2">
      <c r="A20" s="89" t="s">
        <v>22</v>
      </c>
      <c r="B20" s="9">
        <v>3321</v>
      </c>
      <c r="C20" s="9">
        <v>12453403.890000001</v>
      </c>
      <c r="D20" s="9">
        <v>413</v>
      </c>
      <c r="E20" s="9">
        <v>1548572.409999999</v>
      </c>
      <c r="F20" s="9">
        <f t="shared" si="0"/>
        <v>1384</v>
      </c>
      <c r="G20" s="9">
        <f t="shared" si="1"/>
        <v>5188918</v>
      </c>
      <c r="H20" s="47">
        <f t="shared" si="6"/>
        <v>0.29841040462427748</v>
      </c>
      <c r="I20" s="9">
        <f t="shared" si="7"/>
        <v>-971</v>
      </c>
      <c r="J20" s="47">
        <f t="shared" si="8"/>
        <v>0.29843840469246169</v>
      </c>
      <c r="K20" s="9">
        <f t="shared" si="9"/>
        <v>-3640345.5900000008</v>
      </c>
    </row>
    <row r="21" spans="1:103" x14ac:dyDescent="0.2">
      <c r="A21" s="89" t="s">
        <v>17</v>
      </c>
      <c r="B21" s="9">
        <v>1323</v>
      </c>
      <c r="C21" s="9">
        <v>4976137.1100000003</v>
      </c>
      <c r="D21" s="9">
        <v>158</v>
      </c>
      <c r="E21" s="9">
        <v>592432.06000000017</v>
      </c>
      <c r="F21" s="9">
        <f t="shared" si="0"/>
        <v>551</v>
      </c>
      <c r="G21" s="9">
        <f t="shared" si="1"/>
        <v>2073390</v>
      </c>
      <c r="H21" s="47">
        <f t="shared" si="6"/>
        <v>0.2867513611615245</v>
      </c>
      <c r="I21" s="9">
        <f t="shared" si="7"/>
        <v>-393</v>
      </c>
      <c r="J21" s="47">
        <f t="shared" si="8"/>
        <v>0.28573112631969871</v>
      </c>
      <c r="K21" s="9">
        <f t="shared" si="9"/>
        <v>-1480957.94</v>
      </c>
    </row>
    <row r="22" spans="1:103" x14ac:dyDescent="0.2">
      <c r="A22" s="89" t="s">
        <v>31</v>
      </c>
      <c r="B22" s="9">
        <v>5088</v>
      </c>
      <c r="C22" s="9">
        <v>19079816.600000001</v>
      </c>
      <c r="D22" s="9">
        <v>448</v>
      </c>
      <c r="E22" s="9">
        <v>1679807.3600000003</v>
      </c>
      <c r="F22" s="9">
        <f t="shared" si="0"/>
        <v>2120</v>
      </c>
      <c r="G22" s="9">
        <f t="shared" si="1"/>
        <v>7949924</v>
      </c>
      <c r="H22" s="47">
        <f t="shared" si="6"/>
        <v>0.21132075471698114</v>
      </c>
      <c r="I22" s="9">
        <f t="shared" si="7"/>
        <v>-1672</v>
      </c>
      <c r="J22" s="47">
        <f t="shared" si="8"/>
        <v>0.21129854323135672</v>
      </c>
      <c r="K22" s="9">
        <f t="shared" si="9"/>
        <v>-6270116.6399999997</v>
      </c>
    </row>
    <row r="23" spans="1:103" x14ac:dyDescent="0.2">
      <c r="A23" s="89" t="s">
        <v>133</v>
      </c>
      <c r="B23" s="9">
        <v>1569</v>
      </c>
      <c r="C23" s="9">
        <v>5895275.8899999997</v>
      </c>
      <c r="D23" s="9">
        <v>111</v>
      </c>
      <c r="E23" s="9">
        <v>416202.2700000006</v>
      </c>
      <c r="F23" s="9">
        <f t="shared" si="0"/>
        <v>654</v>
      </c>
      <c r="G23" s="9">
        <f t="shared" si="1"/>
        <v>2456365</v>
      </c>
      <c r="H23" s="47">
        <f t="shared" si="6"/>
        <v>0.16972477064220184</v>
      </c>
      <c r="I23" s="9">
        <f t="shared" si="7"/>
        <v>-543</v>
      </c>
      <c r="J23" s="47">
        <f t="shared" si="8"/>
        <v>0.16943828380554218</v>
      </c>
      <c r="K23" s="9">
        <f t="shared" si="9"/>
        <v>-2040162.7299999995</v>
      </c>
    </row>
    <row r="24" spans="1:103" x14ac:dyDescent="0.2">
      <c r="A24" s="58" t="s">
        <v>20</v>
      </c>
      <c r="B24" s="9">
        <v>1689</v>
      </c>
      <c r="C24" s="9">
        <v>6346461.9800000004</v>
      </c>
      <c r="D24" s="9"/>
      <c r="E24" s="9"/>
      <c r="F24" s="9">
        <f t="shared" si="0"/>
        <v>704</v>
      </c>
      <c r="G24" s="9">
        <f t="shared" si="1"/>
        <v>2644359</v>
      </c>
      <c r="H24" s="50">
        <f t="shared" si="6"/>
        <v>0</v>
      </c>
      <c r="I24" s="9">
        <f t="shared" si="7"/>
        <v>-704</v>
      </c>
      <c r="J24" s="50">
        <f t="shared" si="8"/>
        <v>0</v>
      </c>
      <c r="K24" s="9">
        <f t="shared" si="9"/>
        <v>-2644359</v>
      </c>
    </row>
    <row r="25" spans="1:103" x14ac:dyDescent="0.2">
      <c r="A25" s="58" t="s">
        <v>41</v>
      </c>
      <c r="B25" s="9">
        <v>3232</v>
      </c>
      <c r="C25" s="9">
        <v>12222137.609999999</v>
      </c>
      <c r="D25" s="9"/>
      <c r="E25" s="9"/>
      <c r="F25" s="9">
        <f t="shared" si="0"/>
        <v>1347</v>
      </c>
      <c r="G25" s="9">
        <f t="shared" si="1"/>
        <v>5092557</v>
      </c>
      <c r="H25" s="50">
        <f t="shared" si="6"/>
        <v>0</v>
      </c>
      <c r="I25" s="9">
        <f t="shared" si="7"/>
        <v>-1347</v>
      </c>
      <c r="J25" s="50">
        <f t="shared" si="8"/>
        <v>0</v>
      </c>
      <c r="K25" s="9">
        <f t="shared" si="9"/>
        <v>-5092557</v>
      </c>
    </row>
    <row r="26" spans="1:103" x14ac:dyDescent="0.2">
      <c r="A26" s="58" t="s">
        <v>55</v>
      </c>
      <c r="B26" s="9">
        <v>98</v>
      </c>
      <c r="C26" s="9">
        <v>367457.86000000004</v>
      </c>
      <c r="D26" s="9"/>
      <c r="E26" s="9"/>
      <c r="F26" s="9">
        <f t="shared" si="0"/>
        <v>41</v>
      </c>
      <c r="G26" s="9">
        <f t="shared" si="1"/>
        <v>153107</v>
      </c>
      <c r="H26" s="50">
        <f t="shared" si="6"/>
        <v>0</v>
      </c>
      <c r="I26" s="9">
        <f t="shared" si="7"/>
        <v>-41</v>
      </c>
      <c r="J26" s="50">
        <f t="shared" si="8"/>
        <v>0</v>
      </c>
      <c r="K26" s="9">
        <f t="shared" si="9"/>
        <v>-153107</v>
      </c>
    </row>
    <row r="27" spans="1:103" s="16" customFormat="1" ht="22.5" customHeight="1" x14ac:dyDescent="0.2">
      <c r="A27" s="56" t="s">
        <v>50</v>
      </c>
      <c r="B27" s="57">
        <f t="shared" ref="B27:G27" si="10">SUM(B5:B26)</f>
        <v>72444</v>
      </c>
      <c r="C27" s="57">
        <f t="shared" si="10"/>
        <v>272178155.83999997</v>
      </c>
      <c r="D27" s="57">
        <f t="shared" si="10"/>
        <v>16161</v>
      </c>
      <c r="E27" s="57">
        <f t="shared" si="10"/>
        <v>60566429.15000014</v>
      </c>
      <c r="F27" s="57">
        <f t="shared" si="10"/>
        <v>30187</v>
      </c>
      <c r="G27" s="57">
        <f t="shared" si="10"/>
        <v>113407564</v>
      </c>
      <c r="H27" s="15">
        <f t="shared" si="2"/>
        <v>0.53536290456156621</v>
      </c>
      <c r="I27" s="14">
        <f t="shared" si="3"/>
        <v>-14026</v>
      </c>
      <c r="J27" s="15">
        <f t="shared" si="4"/>
        <v>0.53405987232033425</v>
      </c>
      <c r="K27" s="14">
        <f t="shared" si="5"/>
        <v>-52841134.84999986</v>
      </c>
      <c r="L27" s="11"/>
      <c r="M27" s="3"/>
      <c r="N27" s="3"/>
      <c r="O27" s="3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</row>
    <row r="28" spans="1:103" x14ac:dyDescent="0.2">
      <c r="L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</row>
  </sheetData>
  <sortState ref="A6:K26">
    <sortCondition descending="1" ref="H6:H26"/>
  </sortState>
  <mergeCells count="9">
    <mergeCell ref="G3:G4"/>
    <mergeCell ref="H3:I3"/>
    <mergeCell ref="J3:K3"/>
    <mergeCell ref="A3:A4"/>
    <mergeCell ref="B3:B4"/>
    <mergeCell ref="C3:C4"/>
    <mergeCell ref="D3:D4"/>
    <mergeCell ref="E3:E4"/>
    <mergeCell ref="F3:F4"/>
  </mergeCells>
  <printOptions horizontalCentered="1"/>
  <pageMargins left="0.11811023622047245" right="0.11811023622047245" top="0.94488188976377963" bottom="0.15748031496062992" header="0.31496062992125984" footer="0.31496062992125984"/>
  <pageSetup paperSize="9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31"/>
  <sheetViews>
    <sheetView workbookViewId="0">
      <selection activeCell="E24" sqref="E24"/>
    </sheetView>
  </sheetViews>
  <sheetFormatPr defaultRowHeight="12" x14ac:dyDescent="0.2"/>
  <cols>
    <col min="1" max="1" width="38.83203125" style="3" customWidth="1"/>
    <col min="2" max="2" width="13.1640625" style="2" customWidth="1"/>
    <col min="3" max="3" width="15.1640625" style="2" customWidth="1"/>
    <col min="4" max="4" width="12.6640625" style="2" customWidth="1"/>
    <col min="5" max="5" width="15.5" style="2" customWidth="1"/>
    <col min="6" max="6" width="12" style="2" customWidth="1"/>
    <col min="7" max="7" width="14.83203125" style="2" customWidth="1"/>
    <col min="8" max="8" width="10.5" style="2" customWidth="1"/>
    <col min="9" max="9" width="11.33203125" style="3" customWidth="1"/>
    <col min="10" max="10" width="9.33203125" style="3"/>
    <col min="11" max="11" width="13.1640625" style="3" customWidth="1"/>
    <col min="12" max="12" width="9.33203125" style="3"/>
    <col min="13" max="13" width="40.1640625" style="3" customWidth="1"/>
    <col min="14" max="16" width="9.33203125" style="3"/>
    <col min="17" max="17" width="9.83203125" style="3" bestFit="1" customWidth="1"/>
    <col min="18" max="16384" width="9.33203125" style="3"/>
  </cols>
  <sheetData>
    <row r="1" spans="1:17" ht="15.75" x14ac:dyDescent="0.2">
      <c r="A1" s="1" t="s">
        <v>178</v>
      </c>
    </row>
    <row r="2" spans="1:17" ht="17.25" customHeight="1" x14ac:dyDescent="0.2">
      <c r="A2" s="4" t="s">
        <v>155</v>
      </c>
    </row>
    <row r="3" spans="1:17" ht="28.5" customHeight="1" x14ac:dyDescent="0.2">
      <c r="A3" s="216" t="s">
        <v>1</v>
      </c>
      <c r="B3" s="214" t="s">
        <v>2</v>
      </c>
      <c r="C3" s="214" t="s">
        <v>3</v>
      </c>
      <c r="D3" s="214" t="s">
        <v>172</v>
      </c>
      <c r="E3" s="214" t="s">
        <v>173</v>
      </c>
      <c r="F3" s="214" t="s">
        <v>174</v>
      </c>
      <c r="G3" s="214" t="s">
        <v>175</v>
      </c>
      <c r="H3" s="215" t="s">
        <v>176</v>
      </c>
      <c r="I3" s="215"/>
      <c r="J3" s="215" t="s">
        <v>177</v>
      </c>
      <c r="K3" s="215"/>
    </row>
    <row r="4" spans="1:17" ht="21.75" customHeight="1" x14ac:dyDescent="0.2">
      <c r="A4" s="217"/>
      <c r="B4" s="214"/>
      <c r="C4" s="214"/>
      <c r="D4" s="214"/>
      <c r="E4" s="214"/>
      <c r="F4" s="214"/>
      <c r="G4" s="214"/>
      <c r="H4" s="5" t="s">
        <v>6</v>
      </c>
      <c r="I4" s="6" t="s">
        <v>7</v>
      </c>
      <c r="J4" s="5" t="s">
        <v>6</v>
      </c>
      <c r="K4" s="6" t="s">
        <v>7</v>
      </c>
    </row>
    <row r="5" spans="1:17" ht="12" customHeight="1" x14ac:dyDescent="0.2">
      <c r="A5" s="89" t="s">
        <v>13</v>
      </c>
      <c r="B5" s="9">
        <v>27</v>
      </c>
      <c r="C5" s="9">
        <v>39462.480000000003</v>
      </c>
      <c r="D5" s="9">
        <v>36</v>
      </c>
      <c r="E5" s="9">
        <v>51144.929999999993</v>
      </c>
      <c r="F5" s="9">
        <f t="shared" ref="F5:F29" si="0">ROUND(B5/12*5,0)</f>
        <v>11</v>
      </c>
      <c r="G5" s="9">
        <f t="shared" ref="G5:G29" si="1">ROUND(C5/12*5,0)</f>
        <v>16443</v>
      </c>
      <c r="H5" s="88">
        <f t="shared" ref="H5:H30" si="2">D5/F5</f>
        <v>3.2727272727272729</v>
      </c>
      <c r="I5" s="9">
        <f t="shared" ref="I5:I30" si="3">D5-F5</f>
        <v>25</v>
      </c>
      <c r="J5" s="88">
        <f t="shared" ref="J5:J30" si="4">E5/G5</f>
        <v>3.1104378762999447</v>
      </c>
      <c r="K5" s="9">
        <f t="shared" ref="K5:K30" si="5">E5-G5</f>
        <v>34701.929999999993</v>
      </c>
    </row>
    <row r="6" spans="1:17" x14ac:dyDescent="0.2">
      <c r="A6" s="89" t="s">
        <v>42</v>
      </c>
      <c r="B6" s="9">
        <v>6603</v>
      </c>
      <c r="C6" s="9">
        <v>9348514.0900000017</v>
      </c>
      <c r="D6" s="9">
        <v>3177</v>
      </c>
      <c r="E6" s="9">
        <v>4507458</v>
      </c>
      <c r="F6" s="9">
        <f t="shared" si="0"/>
        <v>2751</v>
      </c>
      <c r="G6" s="9">
        <f t="shared" si="1"/>
        <v>3895214</v>
      </c>
      <c r="H6" s="88">
        <f t="shared" ref="H6:H29" si="6">D6/F6</f>
        <v>1.1548527808069793</v>
      </c>
      <c r="I6" s="9">
        <f t="shared" ref="I6:I29" si="7">D6-F6</f>
        <v>426</v>
      </c>
      <c r="J6" s="88">
        <f t="shared" ref="J6:J29" si="8">E6/G6</f>
        <v>1.1571785272901567</v>
      </c>
      <c r="K6" s="9">
        <f t="shared" ref="K6:K29" si="9">E6-G6</f>
        <v>612244</v>
      </c>
    </row>
    <row r="7" spans="1:17" x14ac:dyDescent="0.2">
      <c r="A7" s="89" t="s">
        <v>40</v>
      </c>
      <c r="B7" s="9">
        <v>5200</v>
      </c>
      <c r="C7" s="9">
        <v>7382208.04</v>
      </c>
      <c r="D7" s="9">
        <v>2112</v>
      </c>
      <c r="E7" s="9">
        <v>2986642.5599999879</v>
      </c>
      <c r="F7" s="9">
        <f t="shared" si="0"/>
        <v>2167</v>
      </c>
      <c r="G7" s="9">
        <f t="shared" si="1"/>
        <v>3075920</v>
      </c>
      <c r="H7" s="10">
        <f t="shared" si="6"/>
        <v>0.97461928934010156</v>
      </c>
      <c r="I7" s="9">
        <f t="shared" si="7"/>
        <v>-55</v>
      </c>
      <c r="J7" s="10">
        <f t="shared" si="8"/>
        <v>0.97097536997060652</v>
      </c>
      <c r="K7" s="9">
        <f t="shared" si="9"/>
        <v>-89277.440000012051</v>
      </c>
    </row>
    <row r="8" spans="1:17" x14ac:dyDescent="0.2">
      <c r="A8" s="89" t="s">
        <v>37</v>
      </c>
      <c r="B8" s="9">
        <v>8259</v>
      </c>
      <c r="C8" s="9">
        <v>11699920.08</v>
      </c>
      <c r="D8" s="9">
        <v>3060</v>
      </c>
      <c r="E8" s="9">
        <v>4329836.5499999858</v>
      </c>
      <c r="F8" s="9">
        <f t="shared" si="0"/>
        <v>3441</v>
      </c>
      <c r="G8" s="9">
        <f t="shared" si="1"/>
        <v>4874967</v>
      </c>
      <c r="H8" s="47">
        <f t="shared" si="6"/>
        <v>0.88927637314734087</v>
      </c>
      <c r="I8" s="9">
        <f t="shared" si="7"/>
        <v>-381</v>
      </c>
      <c r="J8" s="47">
        <f t="shared" si="8"/>
        <v>0.88817761227921865</v>
      </c>
      <c r="K8" s="9">
        <f t="shared" si="9"/>
        <v>-545130.45000001416</v>
      </c>
    </row>
    <row r="9" spans="1:17" x14ac:dyDescent="0.2">
      <c r="A9" s="89" t="s">
        <v>46</v>
      </c>
      <c r="B9" s="9">
        <v>480</v>
      </c>
      <c r="C9" s="9">
        <v>678782.4</v>
      </c>
      <c r="D9" s="9">
        <v>155</v>
      </c>
      <c r="E9" s="9">
        <v>219190.1500000002</v>
      </c>
      <c r="F9" s="9">
        <f t="shared" si="0"/>
        <v>200</v>
      </c>
      <c r="G9" s="9">
        <f t="shared" si="1"/>
        <v>282826</v>
      </c>
      <c r="H9" s="47">
        <f t="shared" si="6"/>
        <v>0.77500000000000002</v>
      </c>
      <c r="I9" s="9">
        <f t="shared" si="7"/>
        <v>-45</v>
      </c>
      <c r="J9" s="47">
        <f t="shared" si="8"/>
        <v>0.77500000000000069</v>
      </c>
      <c r="K9" s="9">
        <f t="shared" si="9"/>
        <v>-63635.849999999802</v>
      </c>
    </row>
    <row r="10" spans="1:17" s="11" customFormat="1" x14ac:dyDescent="0.2">
      <c r="A10" s="89" t="s">
        <v>25</v>
      </c>
      <c r="B10" s="9">
        <v>5600</v>
      </c>
      <c r="C10" s="9">
        <v>7936552.5000000009</v>
      </c>
      <c r="D10" s="9">
        <v>1188</v>
      </c>
      <c r="E10" s="9">
        <v>1679986.4399999988</v>
      </c>
      <c r="F10" s="9">
        <f t="shared" si="0"/>
        <v>2333</v>
      </c>
      <c r="G10" s="9">
        <f t="shared" si="1"/>
        <v>3306897</v>
      </c>
      <c r="H10" s="47">
        <f t="shared" si="6"/>
        <v>0.50921560222888984</v>
      </c>
      <c r="I10" s="9">
        <f t="shared" si="7"/>
        <v>-1145</v>
      </c>
      <c r="J10" s="47">
        <f t="shared" si="8"/>
        <v>0.5080250276921231</v>
      </c>
      <c r="K10" s="9">
        <f t="shared" si="9"/>
        <v>-1626910.5600000012</v>
      </c>
      <c r="Q10" s="3"/>
    </row>
    <row r="11" spans="1:17" s="11" customFormat="1" x14ac:dyDescent="0.2">
      <c r="A11" s="89" t="s">
        <v>20</v>
      </c>
      <c r="B11" s="9">
        <v>3249</v>
      </c>
      <c r="C11" s="9">
        <v>4604167.38</v>
      </c>
      <c r="D11" s="9">
        <v>592</v>
      </c>
      <c r="E11" s="9">
        <v>837243.71000000113</v>
      </c>
      <c r="F11" s="9">
        <f t="shared" si="0"/>
        <v>1354</v>
      </c>
      <c r="G11" s="9">
        <f t="shared" si="1"/>
        <v>1918403</v>
      </c>
      <c r="H11" s="47">
        <f t="shared" si="6"/>
        <v>0.43722304283604135</v>
      </c>
      <c r="I11" s="9">
        <f t="shared" si="7"/>
        <v>-762</v>
      </c>
      <c r="J11" s="47">
        <f t="shared" si="8"/>
        <v>0.4364274399070483</v>
      </c>
      <c r="K11" s="9">
        <f t="shared" si="9"/>
        <v>-1081159.2899999989</v>
      </c>
      <c r="Q11" s="3"/>
    </row>
    <row r="12" spans="1:17" x14ac:dyDescent="0.2">
      <c r="A12" s="89" t="s">
        <v>22</v>
      </c>
      <c r="B12" s="9">
        <v>3396</v>
      </c>
      <c r="C12" s="9">
        <v>4805066.3600000003</v>
      </c>
      <c r="D12" s="9">
        <v>618</v>
      </c>
      <c r="E12" s="9">
        <v>874011.0900000016</v>
      </c>
      <c r="F12" s="9">
        <f t="shared" si="0"/>
        <v>1415</v>
      </c>
      <c r="G12" s="9">
        <f t="shared" si="1"/>
        <v>2002111</v>
      </c>
      <c r="H12" s="47">
        <f t="shared" si="6"/>
        <v>0.43674911660777382</v>
      </c>
      <c r="I12" s="9">
        <f t="shared" si="7"/>
        <v>-797</v>
      </c>
      <c r="J12" s="47">
        <f t="shared" si="8"/>
        <v>0.436544771993162</v>
      </c>
      <c r="K12" s="9">
        <f t="shared" si="9"/>
        <v>-1128099.9099999983</v>
      </c>
    </row>
    <row r="13" spans="1:17" s="11" customFormat="1" x14ac:dyDescent="0.2">
      <c r="A13" s="89" t="s">
        <v>41</v>
      </c>
      <c r="B13" s="9">
        <v>3589</v>
      </c>
      <c r="C13" s="9">
        <v>5118584.8600000003</v>
      </c>
      <c r="D13" s="9">
        <v>644</v>
      </c>
      <c r="E13" s="9">
        <v>912164.41000000143</v>
      </c>
      <c r="F13" s="9">
        <f t="shared" si="0"/>
        <v>1495</v>
      </c>
      <c r="G13" s="9">
        <f t="shared" si="1"/>
        <v>2132744</v>
      </c>
      <c r="H13" s="47">
        <f t="shared" si="6"/>
        <v>0.43076923076923079</v>
      </c>
      <c r="I13" s="9">
        <f t="shared" si="7"/>
        <v>-851</v>
      </c>
      <c r="J13" s="47">
        <f t="shared" si="8"/>
        <v>0.42769521799147081</v>
      </c>
      <c r="K13" s="9">
        <f t="shared" si="9"/>
        <v>-1220579.5899999985</v>
      </c>
      <c r="Q13" s="3"/>
    </row>
    <row r="14" spans="1:17" x14ac:dyDescent="0.2">
      <c r="A14" s="89" t="s">
        <v>45</v>
      </c>
      <c r="B14" s="9">
        <v>12240</v>
      </c>
      <c r="C14" s="9">
        <v>17335298.490000002</v>
      </c>
      <c r="D14" s="9">
        <v>2103</v>
      </c>
      <c r="E14" s="9">
        <v>2972502.9299999885</v>
      </c>
      <c r="F14" s="9">
        <f t="shared" si="0"/>
        <v>5100</v>
      </c>
      <c r="G14" s="9">
        <f t="shared" si="1"/>
        <v>7223041</v>
      </c>
      <c r="H14" s="47">
        <f t="shared" si="6"/>
        <v>0.41235294117647059</v>
      </c>
      <c r="I14" s="9">
        <f t="shared" si="7"/>
        <v>-2997</v>
      </c>
      <c r="J14" s="47">
        <f t="shared" si="8"/>
        <v>0.4115306738532965</v>
      </c>
      <c r="K14" s="9">
        <f t="shared" si="9"/>
        <v>-4250538.0700000115</v>
      </c>
    </row>
    <row r="15" spans="1:17" x14ac:dyDescent="0.2">
      <c r="A15" s="89" t="s">
        <v>32</v>
      </c>
      <c r="B15" s="9">
        <v>4512</v>
      </c>
      <c r="C15" s="9">
        <v>6387431.6000000006</v>
      </c>
      <c r="D15" s="9">
        <v>674</v>
      </c>
      <c r="E15" s="9">
        <v>952495.30000000156</v>
      </c>
      <c r="F15" s="9">
        <f t="shared" si="0"/>
        <v>1880</v>
      </c>
      <c r="G15" s="9">
        <f t="shared" si="1"/>
        <v>2661430</v>
      </c>
      <c r="H15" s="47">
        <f t="shared" si="6"/>
        <v>0.35851063829787233</v>
      </c>
      <c r="I15" s="9">
        <f t="shared" si="7"/>
        <v>-1206</v>
      </c>
      <c r="J15" s="47">
        <f t="shared" si="8"/>
        <v>0.35788854112263013</v>
      </c>
      <c r="K15" s="9">
        <f t="shared" si="9"/>
        <v>-1708934.6999999983</v>
      </c>
    </row>
    <row r="16" spans="1:17" x14ac:dyDescent="0.2">
      <c r="A16" s="89" t="s">
        <v>27</v>
      </c>
      <c r="B16" s="9">
        <v>4465</v>
      </c>
      <c r="C16" s="9">
        <v>6325627.4500000002</v>
      </c>
      <c r="D16" s="9">
        <v>652</v>
      </c>
      <c r="E16" s="9">
        <v>922091.51000000071</v>
      </c>
      <c r="F16" s="9">
        <f t="shared" si="0"/>
        <v>1860</v>
      </c>
      <c r="G16" s="9">
        <f t="shared" si="1"/>
        <v>2635678</v>
      </c>
      <c r="H16" s="47">
        <f t="shared" si="6"/>
        <v>0.35053763440860214</v>
      </c>
      <c r="I16" s="9">
        <f t="shared" si="7"/>
        <v>-1208</v>
      </c>
      <c r="J16" s="47">
        <f t="shared" si="8"/>
        <v>0.34984983370502798</v>
      </c>
      <c r="K16" s="9">
        <f t="shared" si="9"/>
        <v>-1713586.4899999993</v>
      </c>
    </row>
    <row r="17" spans="1:103" s="11" customFormat="1" x14ac:dyDescent="0.2">
      <c r="A17" s="89" t="s">
        <v>39</v>
      </c>
      <c r="B17" s="9">
        <v>2788</v>
      </c>
      <c r="C17" s="9">
        <v>3943760.0400000005</v>
      </c>
      <c r="D17" s="9">
        <v>391</v>
      </c>
      <c r="E17" s="9">
        <v>553171.85000000091</v>
      </c>
      <c r="F17" s="9">
        <f t="shared" si="0"/>
        <v>1162</v>
      </c>
      <c r="G17" s="9">
        <f t="shared" si="1"/>
        <v>1643233</v>
      </c>
      <c r="H17" s="47">
        <f t="shared" si="6"/>
        <v>0.33648881239242684</v>
      </c>
      <c r="I17" s="9">
        <f t="shared" si="7"/>
        <v>-771</v>
      </c>
      <c r="J17" s="47">
        <f t="shared" si="8"/>
        <v>0.33663628347288604</v>
      </c>
      <c r="K17" s="9">
        <f t="shared" si="9"/>
        <v>-1090061.149999999</v>
      </c>
      <c r="Q17" s="3"/>
    </row>
    <row r="18" spans="1:103" x14ac:dyDescent="0.2">
      <c r="A18" s="89" t="s">
        <v>31</v>
      </c>
      <c r="B18" s="9">
        <v>6000</v>
      </c>
      <c r="C18" s="9">
        <v>8485706.5299999993</v>
      </c>
      <c r="D18" s="9">
        <v>715</v>
      </c>
      <c r="E18" s="9">
        <v>1011575.450000002</v>
      </c>
      <c r="F18" s="9">
        <f t="shared" si="0"/>
        <v>2500</v>
      </c>
      <c r="G18" s="9">
        <f t="shared" si="1"/>
        <v>3535711</v>
      </c>
      <c r="H18" s="47">
        <f t="shared" si="6"/>
        <v>0.28599999999999998</v>
      </c>
      <c r="I18" s="9">
        <f t="shared" si="7"/>
        <v>-1785</v>
      </c>
      <c r="J18" s="47">
        <f t="shared" si="8"/>
        <v>0.28610241334769781</v>
      </c>
      <c r="K18" s="9">
        <f t="shared" si="9"/>
        <v>-2524135.549999998</v>
      </c>
    </row>
    <row r="19" spans="1:103" x14ac:dyDescent="0.2">
      <c r="A19" s="89" t="s">
        <v>38</v>
      </c>
      <c r="B19" s="9">
        <v>3125</v>
      </c>
      <c r="C19" s="9">
        <v>4429122.1300000008</v>
      </c>
      <c r="D19" s="9">
        <v>369</v>
      </c>
      <c r="E19" s="9">
        <v>521836.35000000091</v>
      </c>
      <c r="F19" s="9">
        <f t="shared" si="0"/>
        <v>1302</v>
      </c>
      <c r="G19" s="9">
        <f t="shared" si="1"/>
        <v>1845468</v>
      </c>
      <c r="H19" s="47">
        <f t="shared" si="6"/>
        <v>0.28341013824884792</v>
      </c>
      <c r="I19" s="9">
        <f t="shared" si="7"/>
        <v>-933</v>
      </c>
      <c r="J19" s="47">
        <f t="shared" si="8"/>
        <v>0.28276640396907499</v>
      </c>
      <c r="K19" s="9">
        <f t="shared" si="9"/>
        <v>-1323631.649999999</v>
      </c>
    </row>
    <row r="20" spans="1:103" x14ac:dyDescent="0.2">
      <c r="A20" s="89" t="s">
        <v>21</v>
      </c>
      <c r="B20" s="9">
        <v>3908</v>
      </c>
      <c r="C20" s="9">
        <v>5526420.04</v>
      </c>
      <c r="D20" s="9">
        <v>404</v>
      </c>
      <c r="E20" s="9">
        <v>571308.52000000083</v>
      </c>
      <c r="F20" s="9">
        <f t="shared" si="0"/>
        <v>1628</v>
      </c>
      <c r="G20" s="9">
        <f t="shared" si="1"/>
        <v>2302675</v>
      </c>
      <c r="H20" s="47">
        <f t="shared" si="6"/>
        <v>0.24815724815724816</v>
      </c>
      <c r="I20" s="9">
        <f t="shared" si="7"/>
        <v>-1224</v>
      </c>
      <c r="J20" s="47">
        <f t="shared" si="8"/>
        <v>0.24810645010694121</v>
      </c>
      <c r="K20" s="9">
        <f t="shared" si="9"/>
        <v>-1731366.4799999991</v>
      </c>
    </row>
    <row r="21" spans="1:103" x14ac:dyDescent="0.2">
      <c r="A21" s="89" t="s">
        <v>18</v>
      </c>
      <c r="B21" s="9">
        <v>2619</v>
      </c>
      <c r="C21" s="9">
        <v>3703606.47</v>
      </c>
      <c r="D21" s="9">
        <v>262</v>
      </c>
      <c r="E21" s="9">
        <v>370502.06000000041</v>
      </c>
      <c r="F21" s="9">
        <f t="shared" si="0"/>
        <v>1091</v>
      </c>
      <c r="G21" s="9">
        <f t="shared" si="1"/>
        <v>1543169</v>
      </c>
      <c r="H21" s="47">
        <f t="shared" si="6"/>
        <v>0.24014665444546288</v>
      </c>
      <c r="I21" s="9">
        <f t="shared" si="7"/>
        <v>-829</v>
      </c>
      <c r="J21" s="47">
        <f t="shared" si="8"/>
        <v>0.24009169442880229</v>
      </c>
      <c r="K21" s="9">
        <f t="shared" si="9"/>
        <v>-1172666.9399999995</v>
      </c>
    </row>
    <row r="22" spans="1:103" x14ac:dyDescent="0.2">
      <c r="A22" s="89" t="s">
        <v>47</v>
      </c>
      <c r="B22" s="9">
        <v>600</v>
      </c>
      <c r="C22" s="9">
        <v>848478.00000000012</v>
      </c>
      <c r="D22" s="9">
        <v>57</v>
      </c>
      <c r="E22" s="9">
        <v>81392.910000000033</v>
      </c>
      <c r="F22" s="9">
        <f t="shared" si="0"/>
        <v>250</v>
      </c>
      <c r="G22" s="9">
        <f t="shared" si="1"/>
        <v>353533</v>
      </c>
      <c r="H22" s="47">
        <f t="shared" si="6"/>
        <v>0.22800000000000001</v>
      </c>
      <c r="I22" s="9">
        <f t="shared" si="7"/>
        <v>-193</v>
      </c>
      <c r="J22" s="47">
        <f t="shared" si="8"/>
        <v>0.23022719236959502</v>
      </c>
      <c r="K22" s="9">
        <f t="shared" si="9"/>
        <v>-272140.08999999997</v>
      </c>
    </row>
    <row r="23" spans="1:103" x14ac:dyDescent="0.2">
      <c r="A23" s="89" t="s">
        <v>35</v>
      </c>
      <c r="B23" s="9">
        <v>5569</v>
      </c>
      <c r="C23" s="9">
        <v>7941593.5700000003</v>
      </c>
      <c r="D23" s="9">
        <v>484</v>
      </c>
      <c r="E23" s="9">
        <v>684438.92000000156</v>
      </c>
      <c r="F23" s="9">
        <f t="shared" si="0"/>
        <v>2320</v>
      </c>
      <c r="G23" s="9">
        <f t="shared" si="1"/>
        <v>3308997</v>
      </c>
      <c r="H23" s="47">
        <f t="shared" si="6"/>
        <v>0.20862068965517241</v>
      </c>
      <c r="I23" s="9">
        <f t="shared" si="7"/>
        <v>-1836</v>
      </c>
      <c r="J23" s="47">
        <f t="shared" si="8"/>
        <v>0.20684180735129151</v>
      </c>
      <c r="K23" s="9">
        <f t="shared" si="9"/>
        <v>-2624558.0799999982</v>
      </c>
    </row>
    <row r="24" spans="1:103" x14ac:dyDescent="0.2">
      <c r="A24" s="89" t="s">
        <v>55</v>
      </c>
      <c r="B24" s="9">
        <v>477</v>
      </c>
      <c r="C24" s="9">
        <v>674540.01</v>
      </c>
      <c r="D24" s="9">
        <v>36</v>
      </c>
      <c r="E24" s="9">
        <v>51932.429999999986</v>
      </c>
      <c r="F24" s="9">
        <f t="shared" si="0"/>
        <v>199</v>
      </c>
      <c r="G24" s="9">
        <f t="shared" si="1"/>
        <v>281058</v>
      </c>
      <c r="H24" s="47">
        <f t="shared" si="6"/>
        <v>0.18090452261306533</v>
      </c>
      <c r="I24" s="9">
        <f t="shared" si="7"/>
        <v>-163</v>
      </c>
      <c r="J24" s="47">
        <f t="shared" si="8"/>
        <v>0.18477477958286184</v>
      </c>
      <c r="K24" s="9">
        <f t="shared" si="9"/>
        <v>-229125.57</v>
      </c>
    </row>
    <row r="25" spans="1:103" x14ac:dyDescent="0.2">
      <c r="A25" s="89" t="s">
        <v>133</v>
      </c>
      <c r="B25" s="9">
        <v>1855</v>
      </c>
      <c r="C25" s="9">
        <v>2628562.2000000002</v>
      </c>
      <c r="D25" s="9">
        <v>125</v>
      </c>
      <c r="E25" s="9">
        <v>176766.25000000017</v>
      </c>
      <c r="F25" s="9">
        <f t="shared" si="0"/>
        <v>773</v>
      </c>
      <c r="G25" s="9">
        <f t="shared" si="1"/>
        <v>1095234</v>
      </c>
      <c r="H25" s="47">
        <f t="shared" si="6"/>
        <v>0.16170763260025872</v>
      </c>
      <c r="I25" s="9">
        <f t="shared" si="7"/>
        <v>-648</v>
      </c>
      <c r="J25" s="47">
        <f t="shared" si="8"/>
        <v>0.16139587521935966</v>
      </c>
      <c r="K25" s="9">
        <f t="shared" si="9"/>
        <v>-918467.74999999977</v>
      </c>
    </row>
    <row r="26" spans="1:103" x14ac:dyDescent="0.2">
      <c r="A26" s="89" t="s">
        <v>43</v>
      </c>
      <c r="B26" s="9">
        <v>4441</v>
      </c>
      <c r="C26" s="9">
        <v>6288166.6000000006</v>
      </c>
      <c r="D26" s="9">
        <v>242</v>
      </c>
      <c r="E26" s="9">
        <v>342219.46000000025</v>
      </c>
      <c r="F26" s="9">
        <f t="shared" si="0"/>
        <v>1850</v>
      </c>
      <c r="G26" s="9">
        <f t="shared" si="1"/>
        <v>2620069</v>
      </c>
      <c r="H26" s="47">
        <f t="shared" si="6"/>
        <v>0.13081081081081081</v>
      </c>
      <c r="I26" s="9">
        <f t="shared" si="7"/>
        <v>-1608</v>
      </c>
      <c r="J26" s="47">
        <f t="shared" si="8"/>
        <v>0.13061467465169821</v>
      </c>
      <c r="K26" s="9">
        <f t="shared" si="9"/>
        <v>-2277849.5399999996</v>
      </c>
    </row>
    <row r="27" spans="1:103" x14ac:dyDescent="0.2">
      <c r="A27" s="89" t="s">
        <v>17</v>
      </c>
      <c r="B27" s="9">
        <v>1705</v>
      </c>
      <c r="C27" s="9">
        <v>2416336.85</v>
      </c>
      <c r="D27" s="9">
        <v>83</v>
      </c>
      <c r="E27" s="9">
        <v>117372.79000000001</v>
      </c>
      <c r="F27" s="9">
        <f t="shared" si="0"/>
        <v>710</v>
      </c>
      <c r="G27" s="9">
        <f t="shared" si="1"/>
        <v>1006807</v>
      </c>
      <c r="H27" s="47">
        <f t="shared" si="6"/>
        <v>0.11690140845070422</v>
      </c>
      <c r="I27" s="9">
        <f t="shared" si="7"/>
        <v>-627</v>
      </c>
      <c r="J27" s="47">
        <f t="shared" si="8"/>
        <v>0.11657923514635875</v>
      </c>
      <c r="K27" s="9">
        <f t="shared" si="9"/>
        <v>-889434.21</v>
      </c>
    </row>
    <row r="28" spans="1:103" x14ac:dyDescent="0.2">
      <c r="A28" s="89" t="s">
        <v>28</v>
      </c>
      <c r="B28" s="9">
        <v>3387</v>
      </c>
      <c r="C28" s="9">
        <v>4812970.3100000005</v>
      </c>
      <c r="D28" s="9">
        <v>140</v>
      </c>
      <c r="E28" s="9">
        <v>197978.20000000019</v>
      </c>
      <c r="F28" s="9">
        <f t="shared" si="0"/>
        <v>1411</v>
      </c>
      <c r="G28" s="9">
        <f t="shared" si="1"/>
        <v>2005404</v>
      </c>
      <c r="H28" s="47">
        <f t="shared" si="6"/>
        <v>9.9220411055988667E-2</v>
      </c>
      <c r="I28" s="9">
        <f t="shared" si="7"/>
        <v>-1271</v>
      </c>
      <c r="J28" s="47">
        <f t="shared" si="8"/>
        <v>9.8722352204343958E-2</v>
      </c>
      <c r="K28" s="9">
        <f t="shared" si="9"/>
        <v>-1807425.7999999998</v>
      </c>
    </row>
    <row r="29" spans="1:103" x14ac:dyDescent="0.2">
      <c r="A29" s="89" t="s">
        <v>33</v>
      </c>
      <c r="B29" s="9">
        <v>1983</v>
      </c>
      <c r="C29" s="9">
        <v>2820512.0100000002</v>
      </c>
      <c r="D29" s="9">
        <v>38</v>
      </c>
      <c r="E29" s="9">
        <v>53736.939999999988</v>
      </c>
      <c r="F29" s="9">
        <f t="shared" si="0"/>
        <v>826</v>
      </c>
      <c r="G29" s="9">
        <f t="shared" si="1"/>
        <v>1175213</v>
      </c>
      <c r="H29" s="47">
        <f t="shared" si="6"/>
        <v>4.6004842615012108E-2</v>
      </c>
      <c r="I29" s="9">
        <f t="shared" si="7"/>
        <v>-788</v>
      </c>
      <c r="J29" s="47">
        <f t="shared" si="8"/>
        <v>4.5725277034886429E-2</v>
      </c>
      <c r="K29" s="9">
        <f t="shared" si="9"/>
        <v>-1121476.06</v>
      </c>
    </row>
    <row r="30" spans="1:103" s="16" customFormat="1" ht="22.5" customHeight="1" x14ac:dyDescent="0.2">
      <c r="A30" s="56" t="s">
        <v>50</v>
      </c>
      <c r="B30" s="57">
        <f>SUM(B5:B29)</f>
        <v>96077</v>
      </c>
      <c r="C30" s="57">
        <f t="shared" ref="C30:G30" si="10">SUM(C5:C29)</f>
        <v>136181390.49000001</v>
      </c>
      <c r="D30" s="57">
        <f t="shared" si="10"/>
        <v>18357</v>
      </c>
      <c r="E30" s="57">
        <f t="shared" si="10"/>
        <v>25978999.709999975</v>
      </c>
      <c r="F30" s="57">
        <f t="shared" si="10"/>
        <v>40029</v>
      </c>
      <c r="G30" s="57">
        <f t="shared" si="10"/>
        <v>56742245</v>
      </c>
      <c r="H30" s="15">
        <f t="shared" si="2"/>
        <v>0.45859252042269355</v>
      </c>
      <c r="I30" s="14">
        <f t="shared" si="3"/>
        <v>-21672</v>
      </c>
      <c r="J30" s="15">
        <f t="shared" si="4"/>
        <v>0.45784229563000151</v>
      </c>
      <c r="K30" s="14">
        <f t="shared" si="5"/>
        <v>-30763245.290000025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</row>
    <row r="31" spans="1:103" x14ac:dyDescent="0.2"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</row>
  </sheetData>
  <sortState ref="A6:K29">
    <sortCondition descending="1" ref="H6:H29"/>
  </sortState>
  <mergeCells count="9">
    <mergeCell ref="G3:G4"/>
    <mergeCell ref="H3:I3"/>
    <mergeCell ref="J3:K3"/>
    <mergeCell ref="A3:A4"/>
    <mergeCell ref="B3:B4"/>
    <mergeCell ref="C3:C4"/>
    <mergeCell ref="D3:D4"/>
    <mergeCell ref="E3:E4"/>
    <mergeCell ref="F3:F4"/>
  </mergeCells>
  <printOptions horizontalCentered="1"/>
  <pageMargins left="0.11811023622047245" right="0.11811023622047245" top="0.55118110236220474" bottom="0.15748031496062992" header="0.31496062992125984" footer="0.31496062992125984"/>
  <pageSetup paperSize="9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31"/>
  <sheetViews>
    <sheetView workbookViewId="0">
      <selection activeCell="E24" sqref="E24"/>
    </sheetView>
  </sheetViews>
  <sheetFormatPr defaultRowHeight="12" x14ac:dyDescent="0.2"/>
  <cols>
    <col min="1" max="1" width="38.83203125" style="3" customWidth="1"/>
    <col min="2" max="2" width="13.1640625" style="2" customWidth="1"/>
    <col min="3" max="3" width="15.1640625" style="2" customWidth="1"/>
    <col min="4" max="4" width="12.6640625" style="2" customWidth="1"/>
    <col min="5" max="5" width="15.5" style="2" customWidth="1"/>
    <col min="6" max="6" width="12" style="2" customWidth="1"/>
    <col min="7" max="7" width="14.83203125" style="2" customWidth="1"/>
    <col min="8" max="8" width="10.5" style="2" customWidth="1"/>
    <col min="9" max="9" width="11.33203125" style="3" customWidth="1"/>
    <col min="10" max="10" width="9.33203125" style="3"/>
    <col min="11" max="11" width="13.1640625" style="3" customWidth="1"/>
    <col min="12" max="12" width="9.33203125" style="3"/>
    <col min="13" max="13" width="32" style="3" customWidth="1"/>
    <col min="14" max="16" width="9.33203125" style="3"/>
    <col min="17" max="17" width="9.83203125" style="3" bestFit="1" customWidth="1"/>
    <col min="18" max="16384" width="9.33203125" style="3"/>
  </cols>
  <sheetData>
    <row r="1" spans="1:17" ht="15.75" x14ac:dyDescent="0.2">
      <c r="A1" s="1" t="s">
        <v>178</v>
      </c>
    </row>
    <row r="2" spans="1:17" ht="17.25" customHeight="1" x14ac:dyDescent="0.2">
      <c r="A2" s="4" t="s">
        <v>156</v>
      </c>
    </row>
    <row r="3" spans="1:17" ht="28.5" customHeight="1" x14ac:dyDescent="0.2">
      <c r="A3" s="216" t="s">
        <v>1</v>
      </c>
      <c r="B3" s="214" t="s">
        <v>2</v>
      </c>
      <c r="C3" s="214" t="s">
        <v>3</v>
      </c>
      <c r="D3" s="214" t="s">
        <v>172</v>
      </c>
      <c r="E3" s="214" t="s">
        <v>173</v>
      </c>
      <c r="F3" s="214" t="s">
        <v>174</v>
      </c>
      <c r="G3" s="214" t="s">
        <v>175</v>
      </c>
      <c r="H3" s="215" t="s">
        <v>176</v>
      </c>
      <c r="I3" s="215"/>
      <c r="J3" s="215" t="s">
        <v>177</v>
      </c>
      <c r="K3" s="215"/>
    </row>
    <row r="4" spans="1:17" ht="21.75" customHeight="1" x14ac:dyDescent="0.2">
      <c r="A4" s="217"/>
      <c r="B4" s="214"/>
      <c r="C4" s="214"/>
      <c r="D4" s="214"/>
      <c r="E4" s="214"/>
      <c r="F4" s="214"/>
      <c r="G4" s="214"/>
      <c r="H4" s="5" t="s">
        <v>6</v>
      </c>
      <c r="I4" s="6" t="s">
        <v>7</v>
      </c>
      <c r="J4" s="5" t="s">
        <v>6</v>
      </c>
      <c r="K4" s="6" t="s">
        <v>7</v>
      </c>
    </row>
    <row r="5" spans="1:17" ht="12" customHeight="1" x14ac:dyDescent="0.2">
      <c r="A5" s="89" t="s">
        <v>13</v>
      </c>
      <c r="B5" s="9">
        <v>395</v>
      </c>
      <c r="C5" s="9">
        <v>1289363.2799999998</v>
      </c>
      <c r="D5" s="9">
        <v>443</v>
      </c>
      <c r="E5" s="9">
        <v>1307864.6200000001</v>
      </c>
      <c r="F5" s="9">
        <f t="shared" ref="F5:F29" si="0">ROUND(B5/12*5,0)</f>
        <v>165</v>
      </c>
      <c r="G5" s="9">
        <f t="shared" ref="G5:G29" si="1">ROUND(C5/12*5,0)</f>
        <v>537235</v>
      </c>
      <c r="H5" s="88">
        <f t="shared" ref="H5:H29" si="2">D5/F5</f>
        <v>2.684848484848485</v>
      </c>
      <c r="I5" s="9">
        <f t="shared" ref="I5:I29" si="3">D5-F5</f>
        <v>278</v>
      </c>
      <c r="J5" s="88">
        <f t="shared" ref="J5:J29" si="4">E5/G5</f>
        <v>2.4344367362513615</v>
      </c>
      <c r="K5" s="9">
        <f t="shared" ref="K5:K29" si="5">E5-G5</f>
        <v>770629.62000000011</v>
      </c>
    </row>
    <row r="6" spans="1:17" x14ac:dyDescent="0.2">
      <c r="A6" s="89" t="s">
        <v>46</v>
      </c>
      <c r="B6" s="9">
        <v>1020</v>
      </c>
      <c r="C6" s="9">
        <v>3208889.4</v>
      </c>
      <c r="D6" s="9">
        <v>754</v>
      </c>
      <c r="E6" s="9">
        <v>2191288.86</v>
      </c>
      <c r="F6" s="9">
        <f t="shared" si="0"/>
        <v>425</v>
      </c>
      <c r="G6" s="9">
        <f t="shared" si="1"/>
        <v>1337037</v>
      </c>
      <c r="H6" s="88">
        <f t="shared" si="2"/>
        <v>1.7741176470588236</v>
      </c>
      <c r="I6" s="9">
        <f t="shared" si="3"/>
        <v>329</v>
      </c>
      <c r="J6" s="88">
        <f t="shared" si="4"/>
        <v>1.6389141512164584</v>
      </c>
      <c r="K6" s="9">
        <f t="shared" si="5"/>
        <v>854251.85999999987</v>
      </c>
    </row>
    <row r="7" spans="1:17" x14ac:dyDescent="0.2">
      <c r="A7" s="89" t="s">
        <v>37</v>
      </c>
      <c r="B7" s="9">
        <v>22539</v>
      </c>
      <c r="C7" s="9">
        <v>71086677.25</v>
      </c>
      <c r="D7" s="9">
        <v>15879</v>
      </c>
      <c r="E7" s="9">
        <v>43834510.399999999</v>
      </c>
      <c r="F7" s="9">
        <f t="shared" si="0"/>
        <v>9391</v>
      </c>
      <c r="G7" s="9">
        <f t="shared" si="1"/>
        <v>29619449</v>
      </c>
      <c r="H7" s="88">
        <f t="shared" si="2"/>
        <v>1.6908742412948568</v>
      </c>
      <c r="I7" s="9">
        <f t="shared" si="3"/>
        <v>6488</v>
      </c>
      <c r="J7" s="88">
        <f t="shared" si="4"/>
        <v>1.479923222069391</v>
      </c>
      <c r="K7" s="9">
        <f t="shared" si="5"/>
        <v>14215061.399999999</v>
      </c>
    </row>
    <row r="8" spans="1:17" x14ac:dyDescent="0.2">
      <c r="A8" s="89" t="s">
        <v>31</v>
      </c>
      <c r="B8" s="9">
        <v>9000</v>
      </c>
      <c r="C8" s="9">
        <v>28316834.869999997</v>
      </c>
      <c r="D8" s="9">
        <v>5950</v>
      </c>
      <c r="E8" s="9">
        <v>18219356.59</v>
      </c>
      <c r="F8" s="9">
        <f t="shared" si="0"/>
        <v>3750</v>
      </c>
      <c r="G8" s="9">
        <f t="shared" si="1"/>
        <v>11798681</v>
      </c>
      <c r="H8" s="88">
        <f t="shared" si="2"/>
        <v>1.5866666666666667</v>
      </c>
      <c r="I8" s="9">
        <f t="shared" si="3"/>
        <v>2200</v>
      </c>
      <c r="J8" s="88">
        <f t="shared" si="4"/>
        <v>1.5441858789130751</v>
      </c>
      <c r="K8" s="9">
        <f t="shared" si="5"/>
        <v>6420675.5899999999</v>
      </c>
    </row>
    <row r="9" spans="1:17" x14ac:dyDescent="0.2">
      <c r="A9" s="89" t="s">
        <v>25</v>
      </c>
      <c r="B9" s="9">
        <v>13000</v>
      </c>
      <c r="C9" s="9">
        <v>40928734.899999999</v>
      </c>
      <c r="D9" s="9">
        <v>8116</v>
      </c>
      <c r="E9" s="9">
        <v>24984873.390000001</v>
      </c>
      <c r="F9" s="9">
        <f t="shared" si="0"/>
        <v>5417</v>
      </c>
      <c r="G9" s="9">
        <f t="shared" si="1"/>
        <v>17053640</v>
      </c>
      <c r="H9" s="88">
        <f t="shared" si="2"/>
        <v>1.4982462617685066</v>
      </c>
      <c r="I9" s="9">
        <f t="shared" si="3"/>
        <v>2699</v>
      </c>
      <c r="J9" s="88">
        <f t="shared" si="4"/>
        <v>1.4650756899993198</v>
      </c>
      <c r="K9" s="9">
        <f t="shared" si="5"/>
        <v>7931233.3900000006</v>
      </c>
    </row>
    <row r="10" spans="1:17" s="11" customFormat="1" x14ac:dyDescent="0.2">
      <c r="A10" s="89" t="s">
        <v>21</v>
      </c>
      <c r="B10" s="9">
        <v>9185</v>
      </c>
      <c r="C10" s="9">
        <v>28895734.449999999</v>
      </c>
      <c r="D10" s="9">
        <v>5648</v>
      </c>
      <c r="E10" s="9">
        <v>13952745.039999999</v>
      </c>
      <c r="F10" s="9">
        <f t="shared" si="0"/>
        <v>3827</v>
      </c>
      <c r="G10" s="9">
        <f t="shared" si="1"/>
        <v>12039889</v>
      </c>
      <c r="H10" s="88">
        <f t="shared" si="2"/>
        <v>1.4758296315651946</v>
      </c>
      <c r="I10" s="9">
        <f t="shared" si="3"/>
        <v>1821</v>
      </c>
      <c r="J10" s="88">
        <f t="shared" si="4"/>
        <v>1.1588765511044163</v>
      </c>
      <c r="K10" s="9">
        <f t="shared" si="5"/>
        <v>1912856.0399999991</v>
      </c>
      <c r="N10" s="3"/>
      <c r="O10" s="3"/>
      <c r="Q10" s="3"/>
    </row>
    <row r="11" spans="1:17" s="11" customFormat="1" x14ac:dyDescent="0.2">
      <c r="A11" s="89" t="s">
        <v>35</v>
      </c>
      <c r="B11" s="9">
        <v>8295</v>
      </c>
      <c r="C11" s="9">
        <v>26315698.699999999</v>
      </c>
      <c r="D11" s="9">
        <v>4993</v>
      </c>
      <c r="E11" s="9">
        <v>15268623.59</v>
      </c>
      <c r="F11" s="9">
        <f t="shared" si="0"/>
        <v>3456</v>
      </c>
      <c r="G11" s="9">
        <f t="shared" si="1"/>
        <v>10964874</v>
      </c>
      <c r="H11" s="88">
        <f t="shared" si="2"/>
        <v>1.4447337962962963</v>
      </c>
      <c r="I11" s="9">
        <f t="shared" si="3"/>
        <v>1537</v>
      </c>
      <c r="J11" s="88">
        <f t="shared" si="4"/>
        <v>1.3925033329156358</v>
      </c>
      <c r="K11" s="9">
        <f t="shared" si="5"/>
        <v>4303749.59</v>
      </c>
      <c r="N11" s="3"/>
      <c r="O11" s="3"/>
      <c r="Q11" s="3"/>
    </row>
    <row r="12" spans="1:17" x14ac:dyDescent="0.2">
      <c r="A12" s="89" t="s">
        <v>38</v>
      </c>
      <c r="B12" s="9">
        <v>4666</v>
      </c>
      <c r="C12" s="9">
        <v>14737479.02</v>
      </c>
      <c r="D12" s="9">
        <v>2455</v>
      </c>
      <c r="E12" s="9">
        <v>7649382.0800000001</v>
      </c>
      <c r="F12" s="9">
        <f t="shared" si="0"/>
        <v>1944</v>
      </c>
      <c r="G12" s="9">
        <f t="shared" si="1"/>
        <v>6140616</v>
      </c>
      <c r="H12" s="88">
        <f t="shared" si="2"/>
        <v>1.2628600823045268</v>
      </c>
      <c r="I12" s="9">
        <f t="shared" si="3"/>
        <v>511</v>
      </c>
      <c r="J12" s="88">
        <f t="shared" si="4"/>
        <v>1.2457027242869445</v>
      </c>
      <c r="K12" s="9">
        <f t="shared" si="5"/>
        <v>1508766.08</v>
      </c>
    </row>
    <row r="13" spans="1:17" s="11" customFormat="1" x14ac:dyDescent="0.2">
      <c r="A13" s="89" t="s">
        <v>32</v>
      </c>
      <c r="B13" s="9">
        <v>7950</v>
      </c>
      <c r="C13" s="9">
        <v>25051329.599999998</v>
      </c>
      <c r="D13" s="9">
        <v>4133</v>
      </c>
      <c r="E13" s="9">
        <v>12425165.67</v>
      </c>
      <c r="F13" s="9">
        <f t="shared" si="0"/>
        <v>3313</v>
      </c>
      <c r="G13" s="9">
        <f t="shared" si="1"/>
        <v>10438054</v>
      </c>
      <c r="H13" s="88">
        <f t="shared" si="2"/>
        <v>1.2475098098400241</v>
      </c>
      <c r="I13" s="9">
        <f t="shared" si="3"/>
        <v>820</v>
      </c>
      <c r="J13" s="88">
        <f t="shared" si="4"/>
        <v>1.1903718518796702</v>
      </c>
      <c r="K13" s="9">
        <f t="shared" si="5"/>
        <v>1987111.67</v>
      </c>
      <c r="N13" s="3"/>
      <c r="O13" s="3"/>
      <c r="Q13" s="3"/>
    </row>
    <row r="14" spans="1:17" x14ac:dyDescent="0.2">
      <c r="A14" s="89" t="s">
        <v>33</v>
      </c>
      <c r="B14" s="9">
        <v>4231</v>
      </c>
      <c r="C14" s="9">
        <v>13388125.17</v>
      </c>
      <c r="D14" s="9">
        <v>2193</v>
      </c>
      <c r="E14" s="9">
        <v>6850724.9000000004</v>
      </c>
      <c r="F14" s="9">
        <f t="shared" si="0"/>
        <v>1763</v>
      </c>
      <c r="G14" s="9">
        <f t="shared" si="1"/>
        <v>5578385</v>
      </c>
      <c r="H14" s="88">
        <f t="shared" si="2"/>
        <v>1.2439024390243902</v>
      </c>
      <c r="I14" s="9">
        <f t="shared" si="3"/>
        <v>430</v>
      </c>
      <c r="J14" s="88">
        <f t="shared" si="4"/>
        <v>1.2280839167608546</v>
      </c>
      <c r="K14" s="9">
        <f t="shared" si="5"/>
        <v>1272339.9000000004</v>
      </c>
    </row>
    <row r="15" spans="1:17" x14ac:dyDescent="0.2">
      <c r="A15" s="89" t="s">
        <v>27</v>
      </c>
      <c r="B15" s="9">
        <v>11200</v>
      </c>
      <c r="C15" s="9">
        <v>35247774.5</v>
      </c>
      <c r="D15" s="9">
        <v>5685</v>
      </c>
      <c r="E15" s="9">
        <v>17375683.629999999</v>
      </c>
      <c r="F15" s="9">
        <f t="shared" si="0"/>
        <v>4667</v>
      </c>
      <c r="G15" s="9">
        <f t="shared" si="1"/>
        <v>14686573</v>
      </c>
      <c r="H15" s="88">
        <f t="shared" si="2"/>
        <v>1.2181272766230984</v>
      </c>
      <c r="I15" s="9">
        <f t="shared" si="3"/>
        <v>1018</v>
      </c>
      <c r="J15" s="88">
        <f t="shared" si="4"/>
        <v>1.1830999396523614</v>
      </c>
      <c r="K15" s="9">
        <f t="shared" si="5"/>
        <v>2689110.629999999</v>
      </c>
    </row>
    <row r="16" spans="1:17" x14ac:dyDescent="0.2">
      <c r="A16" s="89" t="s">
        <v>42</v>
      </c>
      <c r="B16" s="9">
        <v>16373</v>
      </c>
      <c r="C16" s="9">
        <v>51579503.459999993</v>
      </c>
      <c r="D16" s="9">
        <v>8138</v>
      </c>
      <c r="E16" s="9">
        <v>23449578.510000002</v>
      </c>
      <c r="F16" s="9">
        <f t="shared" si="0"/>
        <v>6822</v>
      </c>
      <c r="G16" s="9">
        <f t="shared" si="1"/>
        <v>21491460</v>
      </c>
      <c r="H16" s="88">
        <f t="shared" si="2"/>
        <v>1.1929053063617707</v>
      </c>
      <c r="I16" s="9">
        <f t="shared" si="3"/>
        <v>1316</v>
      </c>
      <c r="J16" s="88">
        <f t="shared" si="4"/>
        <v>1.09111146985826</v>
      </c>
      <c r="K16" s="9">
        <f t="shared" si="5"/>
        <v>1958118.5100000016</v>
      </c>
    </row>
    <row r="17" spans="1:103" s="11" customFormat="1" x14ac:dyDescent="0.2">
      <c r="A17" s="89" t="s">
        <v>47</v>
      </c>
      <c r="B17" s="9">
        <v>800</v>
      </c>
      <c r="C17" s="9">
        <v>2516776</v>
      </c>
      <c r="D17" s="9">
        <v>383</v>
      </c>
      <c r="E17" s="9">
        <v>1166135.07</v>
      </c>
      <c r="F17" s="9">
        <f t="shared" si="0"/>
        <v>333</v>
      </c>
      <c r="G17" s="9">
        <f t="shared" si="1"/>
        <v>1048657</v>
      </c>
      <c r="H17" s="88">
        <f t="shared" si="2"/>
        <v>1.1501501501501501</v>
      </c>
      <c r="I17" s="9">
        <f t="shared" si="3"/>
        <v>50</v>
      </c>
      <c r="J17" s="88">
        <f t="shared" si="4"/>
        <v>1.1120271642682023</v>
      </c>
      <c r="K17" s="9">
        <f t="shared" si="5"/>
        <v>117478.07000000007</v>
      </c>
      <c r="N17" s="3"/>
      <c r="O17" s="3"/>
      <c r="Q17" s="3"/>
    </row>
    <row r="18" spans="1:103" x14ac:dyDescent="0.2">
      <c r="A18" s="89" t="s">
        <v>133</v>
      </c>
      <c r="B18" s="9">
        <v>4200</v>
      </c>
      <c r="C18" s="9">
        <v>13240033.249999998</v>
      </c>
      <c r="D18" s="9">
        <v>1944</v>
      </c>
      <c r="E18" s="9">
        <v>6083398.6200000001</v>
      </c>
      <c r="F18" s="9">
        <f t="shared" si="0"/>
        <v>1750</v>
      </c>
      <c r="G18" s="9">
        <f t="shared" si="1"/>
        <v>5516681</v>
      </c>
      <c r="H18" s="88">
        <f t="shared" si="2"/>
        <v>1.1108571428571428</v>
      </c>
      <c r="I18" s="9">
        <f t="shared" si="3"/>
        <v>194</v>
      </c>
      <c r="J18" s="88">
        <f t="shared" si="4"/>
        <v>1.1027280025798121</v>
      </c>
      <c r="K18" s="9">
        <f t="shared" si="5"/>
        <v>566717.62000000011</v>
      </c>
    </row>
    <row r="19" spans="1:103" x14ac:dyDescent="0.2">
      <c r="A19" s="89" t="s">
        <v>22</v>
      </c>
      <c r="B19" s="9">
        <v>8432</v>
      </c>
      <c r="C19" s="9">
        <v>26539144.339999996</v>
      </c>
      <c r="D19" s="9">
        <v>3716</v>
      </c>
      <c r="E19" s="9">
        <v>11651179.380000001</v>
      </c>
      <c r="F19" s="9">
        <f t="shared" si="0"/>
        <v>3513</v>
      </c>
      <c r="G19" s="9">
        <f t="shared" si="1"/>
        <v>11057977</v>
      </c>
      <c r="H19" s="88">
        <f t="shared" si="2"/>
        <v>1.0577853686307999</v>
      </c>
      <c r="I19" s="9">
        <f t="shared" si="3"/>
        <v>203</v>
      </c>
      <c r="J19" s="88">
        <f t="shared" si="4"/>
        <v>1.0536447471359365</v>
      </c>
      <c r="K19" s="9">
        <f t="shared" si="5"/>
        <v>593202.38000000082</v>
      </c>
    </row>
    <row r="20" spans="1:103" x14ac:dyDescent="0.2">
      <c r="A20" s="89" t="s">
        <v>40</v>
      </c>
      <c r="B20" s="9">
        <v>11355</v>
      </c>
      <c r="C20" s="9">
        <v>36188126.210000001</v>
      </c>
      <c r="D20" s="9">
        <v>4836</v>
      </c>
      <c r="E20" s="9">
        <v>14769058.85</v>
      </c>
      <c r="F20" s="9">
        <f t="shared" si="0"/>
        <v>4731</v>
      </c>
      <c r="G20" s="9">
        <f t="shared" si="1"/>
        <v>15078386</v>
      </c>
      <c r="H20" s="10">
        <f t="shared" si="2"/>
        <v>1.0221940393151554</v>
      </c>
      <c r="I20" s="9">
        <f t="shared" si="3"/>
        <v>105</v>
      </c>
      <c r="J20" s="10">
        <f t="shared" si="4"/>
        <v>0.9794853938611201</v>
      </c>
      <c r="K20" s="9">
        <f t="shared" si="5"/>
        <v>-309327.15000000037</v>
      </c>
    </row>
    <row r="21" spans="1:103" x14ac:dyDescent="0.2">
      <c r="A21" s="89" t="s">
        <v>41</v>
      </c>
      <c r="B21" s="9">
        <v>7519</v>
      </c>
      <c r="C21" s="9">
        <v>23856616.039999999</v>
      </c>
      <c r="D21" s="9">
        <v>3198</v>
      </c>
      <c r="E21" s="9">
        <v>9924312.3699999992</v>
      </c>
      <c r="F21" s="9">
        <f t="shared" si="0"/>
        <v>3133</v>
      </c>
      <c r="G21" s="9">
        <f t="shared" si="1"/>
        <v>9940257</v>
      </c>
      <c r="H21" s="10">
        <f t="shared" si="2"/>
        <v>1.0207468879668049</v>
      </c>
      <c r="I21" s="9">
        <f t="shared" si="3"/>
        <v>65</v>
      </c>
      <c r="J21" s="10">
        <f t="shared" si="4"/>
        <v>0.99839595394766945</v>
      </c>
      <c r="K21" s="9">
        <f t="shared" si="5"/>
        <v>-15944.63000000082</v>
      </c>
    </row>
    <row r="22" spans="1:103" x14ac:dyDescent="0.2">
      <c r="A22" s="89" t="s">
        <v>55</v>
      </c>
      <c r="B22" s="9">
        <v>995</v>
      </c>
      <c r="C22" s="9">
        <v>3130240.15</v>
      </c>
      <c r="D22" s="9">
        <v>413</v>
      </c>
      <c r="E22" s="9">
        <v>1163090.43</v>
      </c>
      <c r="F22" s="9">
        <f t="shared" si="0"/>
        <v>415</v>
      </c>
      <c r="G22" s="9">
        <f t="shared" si="1"/>
        <v>1304267</v>
      </c>
      <c r="H22" s="10">
        <f t="shared" si="2"/>
        <v>0.99518072289156623</v>
      </c>
      <c r="I22" s="9">
        <f t="shared" si="3"/>
        <v>-2</v>
      </c>
      <c r="J22" s="47">
        <f t="shared" si="4"/>
        <v>0.89175792226591633</v>
      </c>
      <c r="K22" s="9">
        <f t="shared" si="5"/>
        <v>-141176.57000000007</v>
      </c>
    </row>
    <row r="23" spans="1:103" x14ac:dyDescent="0.2">
      <c r="A23" s="89" t="s">
        <v>43</v>
      </c>
      <c r="B23" s="9">
        <v>9302</v>
      </c>
      <c r="C23" s="9">
        <v>29301117.099999998</v>
      </c>
      <c r="D23" s="9">
        <v>3424</v>
      </c>
      <c r="E23" s="9">
        <v>10746160.91</v>
      </c>
      <c r="F23" s="9">
        <f t="shared" si="0"/>
        <v>3876</v>
      </c>
      <c r="G23" s="9">
        <f t="shared" si="1"/>
        <v>12208799</v>
      </c>
      <c r="H23" s="47">
        <f t="shared" si="2"/>
        <v>0.88338493292053666</v>
      </c>
      <c r="I23" s="9">
        <f t="shared" si="3"/>
        <v>-452</v>
      </c>
      <c r="J23" s="47">
        <f t="shared" si="4"/>
        <v>0.88019803667830065</v>
      </c>
      <c r="K23" s="9">
        <f t="shared" si="5"/>
        <v>-1462638.0899999999</v>
      </c>
    </row>
    <row r="24" spans="1:103" x14ac:dyDescent="0.2">
      <c r="A24" s="89" t="s">
        <v>45</v>
      </c>
      <c r="B24" s="9">
        <v>25644</v>
      </c>
      <c r="C24" s="9">
        <v>80798257.289999992</v>
      </c>
      <c r="D24" s="9">
        <v>9191</v>
      </c>
      <c r="E24" s="9">
        <v>28497584.77</v>
      </c>
      <c r="F24" s="9">
        <f t="shared" si="0"/>
        <v>10685</v>
      </c>
      <c r="G24" s="9">
        <f t="shared" si="1"/>
        <v>33665941</v>
      </c>
      <c r="H24" s="47">
        <f t="shared" si="2"/>
        <v>0.86017781937295279</v>
      </c>
      <c r="I24" s="9">
        <f t="shared" si="3"/>
        <v>-1494</v>
      </c>
      <c r="J24" s="47">
        <f t="shared" si="4"/>
        <v>0.8464811594008318</v>
      </c>
      <c r="K24" s="9">
        <f t="shared" si="5"/>
        <v>-5168356.2300000004</v>
      </c>
    </row>
    <row r="25" spans="1:103" x14ac:dyDescent="0.2">
      <c r="A25" s="89" t="s">
        <v>20</v>
      </c>
      <c r="B25" s="9">
        <v>4635</v>
      </c>
      <c r="C25" s="9">
        <v>14612424.939999999</v>
      </c>
      <c r="D25" s="9">
        <v>1616</v>
      </c>
      <c r="E25" s="9">
        <v>4994062.1500000004</v>
      </c>
      <c r="F25" s="9">
        <f t="shared" si="0"/>
        <v>1931</v>
      </c>
      <c r="G25" s="9">
        <f t="shared" si="1"/>
        <v>6088510</v>
      </c>
      <c r="H25" s="47">
        <f t="shared" si="2"/>
        <v>0.83687208700155358</v>
      </c>
      <c r="I25" s="9">
        <f t="shared" si="3"/>
        <v>-315</v>
      </c>
      <c r="J25" s="47">
        <f t="shared" si="4"/>
        <v>0.82024372958244307</v>
      </c>
      <c r="K25" s="9">
        <f t="shared" si="5"/>
        <v>-1094447.8499999996</v>
      </c>
    </row>
    <row r="26" spans="1:103" x14ac:dyDescent="0.2">
      <c r="A26" s="89" t="s">
        <v>28</v>
      </c>
      <c r="B26" s="9">
        <v>6198</v>
      </c>
      <c r="C26" s="9">
        <v>19518572.279999997</v>
      </c>
      <c r="D26" s="9">
        <v>1996</v>
      </c>
      <c r="E26" s="9">
        <v>5985231.4500000002</v>
      </c>
      <c r="F26" s="9">
        <f t="shared" si="0"/>
        <v>2583</v>
      </c>
      <c r="G26" s="9">
        <f t="shared" si="1"/>
        <v>8132738</v>
      </c>
      <c r="H26" s="47">
        <f t="shared" si="2"/>
        <v>0.77274487030584593</v>
      </c>
      <c r="I26" s="9">
        <f t="shared" si="3"/>
        <v>-587</v>
      </c>
      <c r="J26" s="47">
        <f t="shared" si="4"/>
        <v>0.73594298131822278</v>
      </c>
      <c r="K26" s="9">
        <f t="shared" si="5"/>
        <v>-2147506.5499999998</v>
      </c>
    </row>
    <row r="27" spans="1:103" x14ac:dyDescent="0.2">
      <c r="A27" s="89" t="s">
        <v>18</v>
      </c>
      <c r="B27" s="9">
        <v>5487</v>
      </c>
      <c r="C27" s="9">
        <v>17328104.789999999</v>
      </c>
      <c r="D27" s="9">
        <v>1654</v>
      </c>
      <c r="E27" s="9">
        <v>4989713.72</v>
      </c>
      <c r="F27" s="9">
        <f t="shared" si="0"/>
        <v>2286</v>
      </c>
      <c r="G27" s="9">
        <f t="shared" si="1"/>
        <v>7220044</v>
      </c>
      <c r="H27" s="47">
        <f t="shared" si="2"/>
        <v>0.72353455818022749</v>
      </c>
      <c r="I27" s="9">
        <f t="shared" si="3"/>
        <v>-632</v>
      </c>
      <c r="J27" s="47">
        <f t="shared" si="4"/>
        <v>0.69109187146227913</v>
      </c>
      <c r="K27" s="9">
        <f t="shared" si="5"/>
        <v>-2230330.2800000003</v>
      </c>
    </row>
    <row r="28" spans="1:103" x14ac:dyDescent="0.2">
      <c r="A28" s="89" t="s">
        <v>17</v>
      </c>
      <c r="B28" s="9">
        <v>3202</v>
      </c>
      <c r="C28" s="9">
        <v>10095322</v>
      </c>
      <c r="D28" s="9">
        <v>819</v>
      </c>
      <c r="E28" s="9">
        <v>2565947.5299999998</v>
      </c>
      <c r="F28" s="9">
        <f t="shared" si="0"/>
        <v>1334</v>
      </c>
      <c r="G28" s="9">
        <f t="shared" si="1"/>
        <v>4206384</v>
      </c>
      <c r="H28" s="47">
        <f t="shared" si="2"/>
        <v>0.6139430284857571</v>
      </c>
      <c r="I28" s="9">
        <f t="shared" si="3"/>
        <v>-515</v>
      </c>
      <c r="J28" s="47">
        <f t="shared" si="4"/>
        <v>0.61001266883860339</v>
      </c>
      <c r="K28" s="9">
        <f t="shared" si="5"/>
        <v>-1640436.4700000002</v>
      </c>
    </row>
    <row r="29" spans="1:103" x14ac:dyDescent="0.2">
      <c r="A29" s="89" t="s">
        <v>39</v>
      </c>
      <c r="B29" s="9">
        <v>5619</v>
      </c>
      <c r="C29" s="9">
        <v>17703153.43</v>
      </c>
      <c r="D29" s="9">
        <v>1242</v>
      </c>
      <c r="E29" s="9">
        <v>3860227.07</v>
      </c>
      <c r="F29" s="9">
        <f t="shared" si="0"/>
        <v>2341</v>
      </c>
      <c r="G29" s="9">
        <f t="shared" si="1"/>
        <v>7376314</v>
      </c>
      <c r="H29" s="47">
        <f t="shared" si="2"/>
        <v>0.53054250320375906</v>
      </c>
      <c r="I29" s="9">
        <f t="shared" si="3"/>
        <v>-1099</v>
      </c>
      <c r="J29" s="47">
        <f t="shared" si="4"/>
        <v>0.52332737868805479</v>
      </c>
      <c r="K29" s="9">
        <f t="shared" si="5"/>
        <v>-3516086.93</v>
      </c>
    </row>
    <row r="30" spans="1:103" s="16" customFormat="1" ht="22.5" customHeight="1" x14ac:dyDescent="0.2">
      <c r="A30" s="56" t="s">
        <v>50</v>
      </c>
      <c r="B30" s="57">
        <f>SUM(B5:B29)</f>
        <v>201242</v>
      </c>
      <c r="C30" s="57">
        <f t="shared" ref="C30:G30" si="6">SUM(C5:C29)</f>
        <v>634874032.41999984</v>
      </c>
      <c r="D30" s="57">
        <f t="shared" si="6"/>
        <v>98819</v>
      </c>
      <c r="E30" s="57">
        <f t="shared" si="6"/>
        <v>293905899.59999996</v>
      </c>
      <c r="F30" s="57">
        <f t="shared" si="6"/>
        <v>83851</v>
      </c>
      <c r="G30" s="57">
        <f t="shared" si="6"/>
        <v>264530848</v>
      </c>
      <c r="H30" s="15">
        <f t="shared" ref="H30" si="7">D30/F30</f>
        <v>1.1785071138090184</v>
      </c>
      <c r="I30" s="14">
        <f t="shared" ref="I30" si="8">D30-F30</f>
        <v>14968</v>
      </c>
      <c r="J30" s="15">
        <f t="shared" ref="J30" si="9">E30/G30</f>
        <v>1.1110458452089489</v>
      </c>
      <c r="K30" s="14">
        <f t="shared" ref="K30" si="10">E30-G30</f>
        <v>29375051.599999964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</row>
    <row r="31" spans="1:103" x14ac:dyDescent="0.2"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</row>
  </sheetData>
  <sortState ref="A5:K29">
    <sortCondition descending="1" ref="H5:H29"/>
  </sortState>
  <mergeCells count="9">
    <mergeCell ref="G3:G4"/>
    <mergeCell ref="H3:I3"/>
    <mergeCell ref="J3:K3"/>
    <mergeCell ref="A3:A4"/>
    <mergeCell ref="B3:B4"/>
    <mergeCell ref="C3:C4"/>
    <mergeCell ref="D3:D4"/>
    <mergeCell ref="E3:E4"/>
    <mergeCell ref="F3:F4"/>
  </mergeCells>
  <printOptions horizontalCentered="1"/>
  <pageMargins left="0.11811023622047245" right="0.11811023622047245" top="0.74803149606299213" bottom="0.15748031496062992" header="0.31496062992125984" footer="0.31496062992125984"/>
  <pageSetup paperSize="9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workbookViewId="0">
      <selection activeCell="J20" sqref="J20"/>
    </sheetView>
  </sheetViews>
  <sheetFormatPr defaultColWidth="9.33203125" defaultRowHeight="12" x14ac:dyDescent="0.2"/>
  <cols>
    <col min="1" max="1" width="46.1640625" style="176" customWidth="1"/>
    <col min="2" max="2" width="13.1640625" style="175" customWidth="1"/>
    <col min="3" max="3" width="15.1640625" style="175" customWidth="1"/>
    <col min="4" max="4" width="12.6640625" style="175" customWidth="1"/>
    <col min="5" max="5" width="15.5" style="175" customWidth="1"/>
    <col min="6" max="6" width="12" style="175" customWidth="1"/>
    <col min="7" max="7" width="14.83203125" style="175" customWidth="1"/>
    <col min="8" max="8" width="10.5" style="175" customWidth="1"/>
    <col min="9" max="9" width="11.33203125" style="176" customWidth="1"/>
    <col min="10" max="10" width="9.33203125" style="176"/>
    <col min="11" max="11" width="13.1640625" style="176" customWidth="1"/>
    <col min="12" max="16384" width="9.33203125" style="176"/>
  </cols>
  <sheetData>
    <row r="1" spans="1:11" ht="15.75" x14ac:dyDescent="0.2">
      <c r="A1" s="174" t="s">
        <v>178</v>
      </c>
    </row>
    <row r="2" spans="1:11" ht="15" customHeight="1" x14ac:dyDescent="0.2">
      <c r="A2" s="174" t="s">
        <v>0</v>
      </c>
    </row>
    <row r="3" spans="1:11" ht="24" customHeight="1" x14ac:dyDescent="0.2">
      <c r="A3" s="242" t="s">
        <v>1</v>
      </c>
      <c r="B3" s="240" t="s">
        <v>2</v>
      </c>
      <c r="C3" s="240" t="s">
        <v>3</v>
      </c>
      <c r="D3" s="240" t="s">
        <v>172</v>
      </c>
      <c r="E3" s="240" t="s">
        <v>173</v>
      </c>
      <c r="F3" s="240" t="s">
        <v>174</v>
      </c>
      <c r="G3" s="240" t="s">
        <v>175</v>
      </c>
      <c r="H3" s="241" t="s">
        <v>176</v>
      </c>
      <c r="I3" s="241"/>
      <c r="J3" s="241" t="s">
        <v>177</v>
      </c>
      <c r="K3" s="241"/>
    </row>
    <row r="4" spans="1:11" ht="16.5" customHeight="1" x14ac:dyDescent="0.2">
      <c r="A4" s="243"/>
      <c r="B4" s="240"/>
      <c r="C4" s="240"/>
      <c r="D4" s="240"/>
      <c r="E4" s="240"/>
      <c r="F4" s="240"/>
      <c r="G4" s="240"/>
      <c r="H4" s="177" t="s">
        <v>6</v>
      </c>
      <c r="I4" s="178" t="s">
        <v>7</v>
      </c>
      <c r="J4" s="177" t="s">
        <v>6</v>
      </c>
      <c r="K4" s="178" t="s">
        <v>7</v>
      </c>
    </row>
    <row r="5" spans="1:11" ht="12" customHeight="1" x14ac:dyDescent="0.2">
      <c r="A5" s="179" t="s">
        <v>8</v>
      </c>
      <c r="B5" s="180">
        <v>304</v>
      </c>
      <c r="C5" s="180">
        <v>10931544</v>
      </c>
      <c r="D5" s="180">
        <v>304</v>
      </c>
      <c r="E5" s="181">
        <v>10857950.140000001</v>
      </c>
      <c r="F5" s="182">
        <f t="shared" ref="F5:G46" si="0">ROUND(B5/12*5,0)</f>
        <v>127</v>
      </c>
      <c r="G5" s="182">
        <f t="shared" si="0"/>
        <v>4554810</v>
      </c>
      <c r="H5" s="197">
        <f t="shared" ref="H5:H47" si="1">D5/F5</f>
        <v>2.393700787401575</v>
      </c>
      <c r="I5" s="182">
        <f t="shared" ref="I5:I47" si="2">D5-F5</f>
        <v>177</v>
      </c>
      <c r="J5" s="183">
        <f t="shared" ref="J5:J47" si="3">E5/G5</f>
        <v>2.3838426059484372</v>
      </c>
      <c r="K5" s="182">
        <f t="shared" ref="K5:K47" si="4">E5-G5</f>
        <v>6303140.1400000006</v>
      </c>
    </row>
    <row r="6" spans="1:11" x14ac:dyDescent="0.2">
      <c r="A6" s="179" t="s">
        <v>9</v>
      </c>
      <c r="B6" s="180">
        <v>2454</v>
      </c>
      <c r="C6" s="180">
        <v>43280712</v>
      </c>
      <c r="D6" s="180">
        <v>1751</v>
      </c>
      <c r="E6" s="181">
        <v>28651908.329999998</v>
      </c>
      <c r="F6" s="182">
        <f t="shared" si="0"/>
        <v>1023</v>
      </c>
      <c r="G6" s="182">
        <f t="shared" si="0"/>
        <v>18033630</v>
      </c>
      <c r="H6" s="197">
        <f t="shared" si="1"/>
        <v>1.7116324535679375</v>
      </c>
      <c r="I6" s="182">
        <f t="shared" si="2"/>
        <v>728</v>
      </c>
      <c r="J6" s="183">
        <f t="shared" si="3"/>
        <v>1.58880426902404</v>
      </c>
      <c r="K6" s="182">
        <f t="shared" si="4"/>
        <v>10618278.329999998</v>
      </c>
    </row>
    <row r="7" spans="1:11" x14ac:dyDescent="0.2">
      <c r="A7" s="179" t="s">
        <v>13</v>
      </c>
      <c r="B7" s="180">
        <v>250</v>
      </c>
      <c r="C7" s="180">
        <v>3363389</v>
      </c>
      <c r="D7" s="180">
        <v>168</v>
      </c>
      <c r="E7" s="181">
        <v>2097698.27</v>
      </c>
      <c r="F7" s="182">
        <f t="shared" si="0"/>
        <v>104</v>
      </c>
      <c r="G7" s="182">
        <f t="shared" si="0"/>
        <v>1401412</v>
      </c>
      <c r="H7" s="197">
        <f t="shared" si="1"/>
        <v>1.6153846153846154</v>
      </c>
      <c r="I7" s="182">
        <f t="shared" si="2"/>
        <v>64</v>
      </c>
      <c r="J7" s="183">
        <f t="shared" si="3"/>
        <v>1.496846230801506</v>
      </c>
      <c r="K7" s="182">
        <f t="shared" si="4"/>
        <v>696286.27</v>
      </c>
    </row>
    <row r="8" spans="1:11" x14ac:dyDescent="0.2">
      <c r="A8" s="179" t="s">
        <v>11</v>
      </c>
      <c r="B8" s="180">
        <v>114</v>
      </c>
      <c r="C8" s="180">
        <v>12570300</v>
      </c>
      <c r="D8" s="180">
        <v>69</v>
      </c>
      <c r="E8" s="181">
        <v>8749230.75</v>
      </c>
      <c r="F8" s="182">
        <f t="shared" si="0"/>
        <v>48</v>
      </c>
      <c r="G8" s="182">
        <f t="shared" si="0"/>
        <v>5237625</v>
      </c>
      <c r="H8" s="197">
        <f t="shared" si="1"/>
        <v>1.4375</v>
      </c>
      <c r="I8" s="182">
        <f t="shared" si="2"/>
        <v>21</v>
      </c>
      <c r="J8" s="183">
        <f t="shared" si="3"/>
        <v>1.6704576501754134</v>
      </c>
      <c r="K8" s="182">
        <f t="shared" si="4"/>
        <v>3511605.75</v>
      </c>
    </row>
    <row r="9" spans="1:11" x14ac:dyDescent="0.2">
      <c r="A9" s="179" t="s">
        <v>12</v>
      </c>
      <c r="B9" s="180">
        <v>818</v>
      </c>
      <c r="C9" s="180">
        <v>30876468</v>
      </c>
      <c r="D9" s="180">
        <v>489</v>
      </c>
      <c r="E9" s="181">
        <v>30875726.800000001</v>
      </c>
      <c r="F9" s="182">
        <f t="shared" si="0"/>
        <v>341</v>
      </c>
      <c r="G9" s="182">
        <f t="shared" si="0"/>
        <v>12865195</v>
      </c>
      <c r="H9" s="197">
        <f t="shared" si="1"/>
        <v>1.4340175953079179</v>
      </c>
      <c r="I9" s="182">
        <f t="shared" si="2"/>
        <v>148</v>
      </c>
      <c r="J9" s="183">
        <f t="shared" si="3"/>
        <v>2.3999423871927319</v>
      </c>
      <c r="K9" s="182">
        <f t="shared" si="4"/>
        <v>18010531.800000001</v>
      </c>
    </row>
    <row r="10" spans="1:11" s="184" customFormat="1" x14ac:dyDescent="0.2">
      <c r="A10" s="179" t="s">
        <v>10</v>
      </c>
      <c r="B10" s="180">
        <v>19</v>
      </c>
      <c r="C10" s="180">
        <v>2027200</v>
      </c>
      <c r="D10" s="180">
        <v>11</v>
      </c>
      <c r="E10" s="181">
        <v>1208053.1000000001</v>
      </c>
      <c r="F10" s="182">
        <f t="shared" si="0"/>
        <v>8</v>
      </c>
      <c r="G10" s="182">
        <f t="shared" si="0"/>
        <v>844667</v>
      </c>
      <c r="H10" s="197">
        <f t="shared" si="1"/>
        <v>1.375</v>
      </c>
      <c r="I10" s="182">
        <f t="shared" si="2"/>
        <v>3</v>
      </c>
      <c r="J10" s="183">
        <f t="shared" si="3"/>
        <v>1.430212261163275</v>
      </c>
      <c r="K10" s="182">
        <f t="shared" si="4"/>
        <v>363386.10000000009</v>
      </c>
    </row>
    <row r="11" spans="1:11" x14ac:dyDescent="0.2">
      <c r="A11" s="179" t="s">
        <v>18</v>
      </c>
      <c r="B11" s="180">
        <v>1486</v>
      </c>
      <c r="C11" s="180">
        <v>27265841</v>
      </c>
      <c r="D11" s="180">
        <v>842</v>
      </c>
      <c r="E11" s="181">
        <v>13339063.029999999</v>
      </c>
      <c r="F11" s="182">
        <f t="shared" si="0"/>
        <v>619</v>
      </c>
      <c r="G11" s="182">
        <f t="shared" si="0"/>
        <v>11360767</v>
      </c>
      <c r="H11" s="197">
        <f t="shared" si="1"/>
        <v>1.3602584814216478</v>
      </c>
      <c r="I11" s="182">
        <f t="shared" si="2"/>
        <v>223</v>
      </c>
      <c r="J11" s="183">
        <f t="shared" si="3"/>
        <v>1.1741340201766306</v>
      </c>
      <c r="K11" s="182">
        <f t="shared" si="4"/>
        <v>1978296.0299999993</v>
      </c>
    </row>
    <row r="12" spans="1:11" s="184" customFormat="1" x14ac:dyDescent="0.2">
      <c r="A12" s="179" t="s">
        <v>17</v>
      </c>
      <c r="B12" s="180">
        <v>1654</v>
      </c>
      <c r="C12" s="180">
        <v>27293937</v>
      </c>
      <c r="D12" s="180">
        <v>936</v>
      </c>
      <c r="E12" s="181">
        <v>14242446.57</v>
      </c>
      <c r="F12" s="182">
        <f t="shared" si="0"/>
        <v>689</v>
      </c>
      <c r="G12" s="182">
        <f t="shared" si="0"/>
        <v>11372474</v>
      </c>
      <c r="H12" s="197">
        <f t="shared" si="1"/>
        <v>1.3584905660377358</v>
      </c>
      <c r="I12" s="182">
        <f t="shared" si="2"/>
        <v>247</v>
      </c>
      <c r="J12" s="183">
        <f t="shared" si="3"/>
        <v>1.2523613217317533</v>
      </c>
      <c r="K12" s="182">
        <f t="shared" si="4"/>
        <v>2869972.5700000003</v>
      </c>
    </row>
    <row r="13" spans="1:11" x14ac:dyDescent="0.2">
      <c r="A13" s="179" t="s">
        <v>14</v>
      </c>
      <c r="B13" s="180">
        <v>60</v>
      </c>
      <c r="C13" s="180">
        <v>6537486</v>
      </c>
      <c r="D13" s="180">
        <v>33</v>
      </c>
      <c r="E13" s="181">
        <v>4639864.5</v>
      </c>
      <c r="F13" s="182">
        <f t="shared" si="0"/>
        <v>25</v>
      </c>
      <c r="G13" s="182">
        <f t="shared" si="0"/>
        <v>2723953</v>
      </c>
      <c r="H13" s="197">
        <f t="shared" si="1"/>
        <v>1.32</v>
      </c>
      <c r="I13" s="182">
        <f t="shared" si="2"/>
        <v>8</v>
      </c>
      <c r="J13" s="183">
        <f t="shared" si="3"/>
        <v>1.7033570329590855</v>
      </c>
      <c r="K13" s="182">
        <f t="shared" si="4"/>
        <v>1915911.5</v>
      </c>
    </row>
    <row r="14" spans="1:11" s="184" customFormat="1" x14ac:dyDescent="0.2">
      <c r="A14" s="179" t="s">
        <v>20</v>
      </c>
      <c r="B14" s="180">
        <v>2499</v>
      </c>
      <c r="C14" s="180">
        <v>42978226</v>
      </c>
      <c r="D14" s="180">
        <v>1304</v>
      </c>
      <c r="E14" s="181">
        <v>21342526.920000002</v>
      </c>
      <c r="F14" s="182">
        <f t="shared" si="0"/>
        <v>1041</v>
      </c>
      <c r="G14" s="182">
        <f t="shared" si="0"/>
        <v>17907594</v>
      </c>
      <c r="H14" s="197">
        <f t="shared" si="1"/>
        <v>1.2526416906820366</v>
      </c>
      <c r="I14" s="182">
        <f t="shared" si="2"/>
        <v>263</v>
      </c>
      <c r="J14" s="183">
        <f t="shared" si="3"/>
        <v>1.1918143174342686</v>
      </c>
      <c r="K14" s="182">
        <f t="shared" si="4"/>
        <v>3434932.9200000018</v>
      </c>
    </row>
    <row r="15" spans="1:11" x14ac:dyDescent="0.2">
      <c r="A15" s="179" t="s">
        <v>19</v>
      </c>
      <c r="B15" s="180">
        <v>22489</v>
      </c>
      <c r="C15" s="180">
        <v>1472647575</v>
      </c>
      <c r="D15" s="180">
        <v>11501</v>
      </c>
      <c r="E15" s="181">
        <v>469318274.01999998</v>
      </c>
      <c r="F15" s="182">
        <f t="shared" si="0"/>
        <v>9370</v>
      </c>
      <c r="G15" s="182">
        <f t="shared" si="0"/>
        <v>613603156</v>
      </c>
      <c r="H15" s="197">
        <f t="shared" si="1"/>
        <v>1.2274279615795092</v>
      </c>
      <c r="I15" s="182">
        <f t="shared" si="2"/>
        <v>2131</v>
      </c>
      <c r="J15" s="183">
        <f t="shared" si="3"/>
        <v>0.76485635614951109</v>
      </c>
      <c r="K15" s="182">
        <f t="shared" si="4"/>
        <v>-144284881.98000002</v>
      </c>
    </row>
    <row r="16" spans="1:11" x14ac:dyDescent="0.2">
      <c r="A16" s="179" t="s">
        <v>26</v>
      </c>
      <c r="B16" s="180">
        <v>5125</v>
      </c>
      <c r="C16" s="180">
        <v>102842027</v>
      </c>
      <c r="D16" s="180">
        <v>2589</v>
      </c>
      <c r="E16" s="181">
        <v>72020059.5</v>
      </c>
      <c r="F16" s="182">
        <f t="shared" si="0"/>
        <v>2135</v>
      </c>
      <c r="G16" s="182">
        <f t="shared" si="0"/>
        <v>42850845</v>
      </c>
      <c r="H16" s="197">
        <f t="shared" si="1"/>
        <v>1.2126463700234191</v>
      </c>
      <c r="I16" s="182">
        <f t="shared" si="2"/>
        <v>454</v>
      </c>
      <c r="J16" s="183">
        <f t="shared" si="3"/>
        <v>1.6807150360745511</v>
      </c>
      <c r="K16" s="182">
        <f t="shared" si="4"/>
        <v>29169214.5</v>
      </c>
    </row>
    <row r="17" spans="1:11" x14ac:dyDescent="0.2">
      <c r="A17" s="179" t="s">
        <v>21</v>
      </c>
      <c r="B17" s="180">
        <v>1826</v>
      </c>
      <c r="C17" s="180">
        <v>42985988</v>
      </c>
      <c r="D17" s="180">
        <v>910</v>
      </c>
      <c r="E17" s="181">
        <v>19689203.370000001</v>
      </c>
      <c r="F17" s="182">
        <f t="shared" si="0"/>
        <v>761</v>
      </c>
      <c r="G17" s="182">
        <f t="shared" si="0"/>
        <v>17910828</v>
      </c>
      <c r="H17" s="197">
        <f t="shared" si="1"/>
        <v>1.1957950065703022</v>
      </c>
      <c r="I17" s="182">
        <f t="shared" si="2"/>
        <v>149</v>
      </c>
      <c r="J17" s="183">
        <f t="shared" si="3"/>
        <v>1.0992905168873266</v>
      </c>
      <c r="K17" s="182">
        <f t="shared" si="4"/>
        <v>1778375.370000001</v>
      </c>
    </row>
    <row r="18" spans="1:11" s="184" customFormat="1" x14ac:dyDescent="0.2">
      <c r="A18" s="179" t="s">
        <v>23</v>
      </c>
      <c r="B18" s="180">
        <v>470</v>
      </c>
      <c r="C18" s="180">
        <v>12468636</v>
      </c>
      <c r="D18" s="180">
        <v>234</v>
      </c>
      <c r="E18" s="181">
        <v>5857663.8899999997</v>
      </c>
      <c r="F18" s="182">
        <f t="shared" si="0"/>
        <v>196</v>
      </c>
      <c r="G18" s="182">
        <f t="shared" si="0"/>
        <v>5195265</v>
      </c>
      <c r="H18" s="197">
        <f t="shared" si="1"/>
        <v>1.1938775510204083</v>
      </c>
      <c r="I18" s="182">
        <f t="shared" si="2"/>
        <v>38</v>
      </c>
      <c r="J18" s="183">
        <f t="shared" si="3"/>
        <v>1.1275005009369108</v>
      </c>
      <c r="K18" s="182">
        <f t="shared" si="4"/>
        <v>662398.88999999966</v>
      </c>
    </row>
    <row r="19" spans="1:11" x14ac:dyDescent="0.2">
      <c r="A19" s="179" t="s">
        <v>22</v>
      </c>
      <c r="B19" s="180">
        <v>4123</v>
      </c>
      <c r="C19" s="180">
        <v>78464710</v>
      </c>
      <c r="D19" s="180">
        <v>1968</v>
      </c>
      <c r="E19" s="181">
        <v>30244250.149999999</v>
      </c>
      <c r="F19" s="182">
        <f t="shared" si="0"/>
        <v>1718</v>
      </c>
      <c r="G19" s="182">
        <f t="shared" si="0"/>
        <v>32693629</v>
      </c>
      <c r="H19" s="197">
        <f t="shared" si="1"/>
        <v>1.1455180442374855</v>
      </c>
      <c r="I19" s="182">
        <f t="shared" si="2"/>
        <v>250</v>
      </c>
      <c r="J19" s="183">
        <f t="shared" si="3"/>
        <v>0.92508085137933138</v>
      </c>
      <c r="K19" s="182">
        <f t="shared" si="4"/>
        <v>-2449378.8500000015</v>
      </c>
    </row>
    <row r="20" spans="1:11" x14ac:dyDescent="0.2">
      <c r="A20" s="179" t="s">
        <v>30</v>
      </c>
      <c r="B20" s="180">
        <v>64</v>
      </c>
      <c r="C20" s="180">
        <v>6901086</v>
      </c>
      <c r="D20" s="180">
        <v>30</v>
      </c>
      <c r="E20" s="181">
        <v>3376388.2</v>
      </c>
      <c r="F20" s="182">
        <f t="shared" si="0"/>
        <v>27</v>
      </c>
      <c r="G20" s="182">
        <f t="shared" si="0"/>
        <v>2875453</v>
      </c>
      <c r="H20" s="197">
        <f t="shared" si="1"/>
        <v>1.1111111111111112</v>
      </c>
      <c r="I20" s="182">
        <f t="shared" si="2"/>
        <v>3</v>
      </c>
      <c r="J20" s="183">
        <f t="shared" si="3"/>
        <v>1.1742108808594682</v>
      </c>
      <c r="K20" s="182">
        <f t="shared" si="4"/>
        <v>500935.20000000019</v>
      </c>
    </row>
    <row r="21" spans="1:11" x14ac:dyDescent="0.2">
      <c r="A21" s="179" t="s">
        <v>25</v>
      </c>
      <c r="B21" s="180">
        <v>5946</v>
      </c>
      <c r="C21" s="180">
        <v>100357927</v>
      </c>
      <c r="D21" s="180">
        <v>2696</v>
      </c>
      <c r="E21" s="181">
        <v>41362509.75</v>
      </c>
      <c r="F21" s="182">
        <f t="shared" si="0"/>
        <v>2478</v>
      </c>
      <c r="G21" s="182">
        <f t="shared" si="0"/>
        <v>41815803</v>
      </c>
      <c r="H21" s="197">
        <f t="shared" si="1"/>
        <v>1.0879741727199355</v>
      </c>
      <c r="I21" s="182">
        <f t="shared" si="2"/>
        <v>218</v>
      </c>
      <c r="J21" s="183">
        <f t="shared" si="3"/>
        <v>0.98915976215977486</v>
      </c>
      <c r="K21" s="182">
        <f t="shared" si="4"/>
        <v>-453293.25</v>
      </c>
    </row>
    <row r="22" spans="1:11" x14ac:dyDescent="0.2">
      <c r="A22" s="179" t="s">
        <v>31</v>
      </c>
      <c r="B22" s="180">
        <v>5258</v>
      </c>
      <c r="C22" s="180">
        <v>86332529</v>
      </c>
      <c r="D22" s="180">
        <v>2376</v>
      </c>
      <c r="E22" s="181">
        <v>33702411.729999997</v>
      </c>
      <c r="F22" s="182">
        <f t="shared" si="0"/>
        <v>2191</v>
      </c>
      <c r="G22" s="182">
        <f t="shared" si="0"/>
        <v>35971887</v>
      </c>
      <c r="H22" s="197">
        <f t="shared" si="1"/>
        <v>1.0844363304427203</v>
      </c>
      <c r="I22" s="182">
        <f t="shared" si="2"/>
        <v>185</v>
      </c>
      <c r="J22" s="183">
        <f t="shared" si="3"/>
        <v>0.93690975205165072</v>
      </c>
      <c r="K22" s="182">
        <f t="shared" si="4"/>
        <v>-2269475.2700000033</v>
      </c>
    </row>
    <row r="23" spans="1:11" x14ac:dyDescent="0.2">
      <c r="A23" s="179" t="s">
        <v>15</v>
      </c>
      <c r="B23" s="180">
        <v>32</v>
      </c>
      <c r="C23" s="180">
        <v>3438083</v>
      </c>
      <c r="D23" s="180">
        <v>14</v>
      </c>
      <c r="E23" s="181">
        <v>2330444.41</v>
      </c>
      <c r="F23" s="182">
        <f t="shared" si="0"/>
        <v>13</v>
      </c>
      <c r="G23" s="182">
        <f t="shared" si="0"/>
        <v>1432535</v>
      </c>
      <c r="H23" s="197">
        <f t="shared" si="1"/>
        <v>1.0769230769230769</v>
      </c>
      <c r="I23" s="182">
        <f t="shared" si="2"/>
        <v>1</v>
      </c>
      <c r="J23" s="183">
        <f t="shared" si="3"/>
        <v>1.6267975372329473</v>
      </c>
      <c r="K23" s="182">
        <f t="shared" si="4"/>
        <v>897909.41000000015</v>
      </c>
    </row>
    <row r="24" spans="1:11" x14ac:dyDescent="0.2">
      <c r="A24" s="179" t="s">
        <v>28</v>
      </c>
      <c r="B24" s="180">
        <v>2594</v>
      </c>
      <c r="C24" s="180">
        <v>44785046</v>
      </c>
      <c r="D24" s="180">
        <v>1147</v>
      </c>
      <c r="E24" s="181">
        <v>18247074.02</v>
      </c>
      <c r="F24" s="182">
        <f t="shared" si="0"/>
        <v>1081</v>
      </c>
      <c r="G24" s="182">
        <f t="shared" si="0"/>
        <v>18660436</v>
      </c>
      <c r="H24" s="197">
        <f t="shared" si="1"/>
        <v>1.061054579093432</v>
      </c>
      <c r="I24" s="182">
        <f t="shared" si="2"/>
        <v>66</v>
      </c>
      <c r="J24" s="183">
        <f t="shared" si="3"/>
        <v>0.97784821426466129</v>
      </c>
      <c r="K24" s="182">
        <f t="shared" si="4"/>
        <v>-413361.98000000045</v>
      </c>
    </row>
    <row r="25" spans="1:11" x14ac:dyDescent="0.2">
      <c r="A25" s="179" t="s">
        <v>27</v>
      </c>
      <c r="B25" s="180">
        <v>3541</v>
      </c>
      <c r="C25" s="180">
        <v>70191192</v>
      </c>
      <c r="D25" s="180">
        <v>1550</v>
      </c>
      <c r="E25" s="181">
        <v>28791968.239999998</v>
      </c>
      <c r="F25" s="182">
        <f t="shared" si="0"/>
        <v>1475</v>
      </c>
      <c r="G25" s="182">
        <f t="shared" si="0"/>
        <v>29246330</v>
      </c>
      <c r="H25" s="197">
        <f t="shared" si="1"/>
        <v>1.0508474576271187</v>
      </c>
      <c r="I25" s="182">
        <f t="shared" si="2"/>
        <v>75</v>
      </c>
      <c r="J25" s="183">
        <f t="shared" si="3"/>
        <v>0.98446431535170387</v>
      </c>
      <c r="K25" s="182">
        <f t="shared" si="4"/>
        <v>-454361.76000000164</v>
      </c>
    </row>
    <row r="26" spans="1:11" x14ac:dyDescent="0.2">
      <c r="A26" s="179" t="s">
        <v>32</v>
      </c>
      <c r="B26" s="180">
        <v>3121</v>
      </c>
      <c r="C26" s="180">
        <v>60369171</v>
      </c>
      <c r="D26" s="180">
        <v>1357</v>
      </c>
      <c r="E26" s="181">
        <v>21318362.68</v>
      </c>
      <c r="F26" s="182">
        <f t="shared" si="0"/>
        <v>1300</v>
      </c>
      <c r="G26" s="182">
        <f t="shared" si="0"/>
        <v>25153821</v>
      </c>
      <c r="H26" s="183">
        <f t="shared" si="1"/>
        <v>1.0438461538461539</v>
      </c>
      <c r="I26" s="182">
        <f t="shared" si="2"/>
        <v>57</v>
      </c>
      <c r="J26" s="183">
        <f t="shared" si="3"/>
        <v>0.84751985314676448</v>
      </c>
      <c r="K26" s="182">
        <f t="shared" si="4"/>
        <v>-3835458.3200000003</v>
      </c>
    </row>
    <row r="27" spans="1:11" x14ac:dyDescent="0.2">
      <c r="A27" s="179" t="s">
        <v>43</v>
      </c>
      <c r="B27" s="180">
        <v>3175</v>
      </c>
      <c r="C27" s="180">
        <v>58777133</v>
      </c>
      <c r="D27" s="180">
        <v>1346</v>
      </c>
      <c r="E27" s="181">
        <v>19904628.48</v>
      </c>
      <c r="F27" s="182">
        <f t="shared" si="0"/>
        <v>1323</v>
      </c>
      <c r="G27" s="182">
        <f t="shared" si="0"/>
        <v>24490472</v>
      </c>
      <c r="H27" s="183">
        <f t="shared" si="1"/>
        <v>1.0173847316704459</v>
      </c>
      <c r="I27" s="182">
        <f t="shared" si="2"/>
        <v>23</v>
      </c>
      <c r="J27" s="183">
        <f t="shared" si="3"/>
        <v>0.81274989228464034</v>
      </c>
      <c r="K27" s="182">
        <f t="shared" si="4"/>
        <v>-4585843.5199999996</v>
      </c>
    </row>
    <row r="28" spans="1:11" s="184" customFormat="1" x14ac:dyDescent="0.2">
      <c r="A28" s="179" t="s">
        <v>16</v>
      </c>
      <c r="B28" s="180">
        <v>24</v>
      </c>
      <c r="C28" s="180">
        <v>2656031</v>
      </c>
      <c r="D28" s="180">
        <v>10</v>
      </c>
      <c r="E28" s="181">
        <v>1354929.68</v>
      </c>
      <c r="F28" s="182">
        <f t="shared" si="0"/>
        <v>10</v>
      </c>
      <c r="G28" s="182">
        <f t="shared" si="0"/>
        <v>1106680</v>
      </c>
      <c r="H28" s="183">
        <f t="shared" si="1"/>
        <v>1</v>
      </c>
      <c r="I28" s="182">
        <f t="shared" si="2"/>
        <v>0</v>
      </c>
      <c r="J28" s="183">
        <f t="shared" si="3"/>
        <v>1.2243192973578632</v>
      </c>
      <c r="K28" s="182">
        <f t="shared" si="4"/>
        <v>248249.67999999993</v>
      </c>
    </row>
    <row r="29" spans="1:11" x14ac:dyDescent="0.2">
      <c r="A29" s="179" t="s">
        <v>29</v>
      </c>
      <c r="B29" s="180">
        <v>654</v>
      </c>
      <c r="C29" s="180">
        <v>7431376</v>
      </c>
      <c r="D29" s="180">
        <v>271</v>
      </c>
      <c r="E29" s="181">
        <v>2970847.93</v>
      </c>
      <c r="F29" s="182">
        <f t="shared" si="0"/>
        <v>273</v>
      </c>
      <c r="G29" s="182">
        <f t="shared" si="0"/>
        <v>3096407</v>
      </c>
      <c r="H29" s="183">
        <f t="shared" si="1"/>
        <v>0.9926739926739927</v>
      </c>
      <c r="I29" s="182">
        <f t="shared" si="2"/>
        <v>-2</v>
      </c>
      <c r="J29" s="183">
        <f t="shared" si="3"/>
        <v>0.95945007552301753</v>
      </c>
      <c r="K29" s="182">
        <f t="shared" si="4"/>
        <v>-125559.06999999983</v>
      </c>
    </row>
    <row r="30" spans="1:11" x14ac:dyDescent="0.2">
      <c r="A30" s="179" t="s">
        <v>37</v>
      </c>
      <c r="B30" s="180">
        <v>6762</v>
      </c>
      <c r="C30" s="180">
        <v>155472360</v>
      </c>
      <c r="D30" s="180">
        <v>2792</v>
      </c>
      <c r="E30" s="181">
        <v>46078253.310000002</v>
      </c>
      <c r="F30" s="182">
        <f t="shared" si="0"/>
        <v>2818</v>
      </c>
      <c r="G30" s="182">
        <f t="shared" si="0"/>
        <v>64780150</v>
      </c>
      <c r="H30" s="183">
        <f t="shared" si="1"/>
        <v>0.99077359829666434</v>
      </c>
      <c r="I30" s="182">
        <f t="shared" si="2"/>
        <v>-26</v>
      </c>
      <c r="J30" s="183">
        <f t="shared" si="3"/>
        <v>0.71130204715487699</v>
      </c>
      <c r="K30" s="182">
        <f t="shared" si="4"/>
        <v>-18701896.689999998</v>
      </c>
    </row>
    <row r="31" spans="1:11" x14ac:dyDescent="0.2">
      <c r="A31" s="179" t="s">
        <v>39</v>
      </c>
      <c r="B31" s="180">
        <v>3430</v>
      </c>
      <c r="C31" s="180">
        <v>59065114</v>
      </c>
      <c r="D31" s="180">
        <v>1400</v>
      </c>
      <c r="E31" s="181">
        <v>24717185.510000002</v>
      </c>
      <c r="F31" s="182">
        <f t="shared" si="0"/>
        <v>1429</v>
      </c>
      <c r="G31" s="182">
        <f t="shared" si="0"/>
        <v>24610464</v>
      </c>
      <c r="H31" s="183">
        <f t="shared" si="1"/>
        <v>0.97970608817354798</v>
      </c>
      <c r="I31" s="182">
        <f t="shared" si="2"/>
        <v>-29</v>
      </c>
      <c r="J31" s="183">
        <f t="shared" si="3"/>
        <v>1.0043364281957463</v>
      </c>
      <c r="K31" s="182">
        <f t="shared" si="4"/>
        <v>106721.51000000164</v>
      </c>
    </row>
    <row r="32" spans="1:11" x14ac:dyDescent="0.2">
      <c r="A32" s="179" t="s">
        <v>33</v>
      </c>
      <c r="B32" s="180">
        <v>1826</v>
      </c>
      <c r="C32" s="180">
        <v>28309748</v>
      </c>
      <c r="D32" s="180">
        <v>740</v>
      </c>
      <c r="E32" s="181">
        <v>11063306.92</v>
      </c>
      <c r="F32" s="182">
        <f t="shared" si="0"/>
        <v>761</v>
      </c>
      <c r="G32" s="182">
        <f t="shared" si="0"/>
        <v>11795728</v>
      </c>
      <c r="H32" s="183">
        <f t="shared" si="1"/>
        <v>0.97240473061760846</v>
      </c>
      <c r="I32" s="182">
        <f t="shared" si="2"/>
        <v>-21</v>
      </c>
      <c r="J32" s="183">
        <f t="shared" si="3"/>
        <v>0.93790793751771828</v>
      </c>
      <c r="K32" s="182">
        <f t="shared" si="4"/>
        <v>-732421.08000000007</v>
      </c>
    </row>
    <row r="33" spans="1:11" x14ac:dyDescent="0.2">
      <c r="A33" s="179" t="s">
        <v>24</v>
      </c>
      <c r="B33" s="180">
        <v>71</v>
      </c>
      <c r="C33" s="180">
        <v>7682581</v>
      </c>
      <c r="D33" s="180">
        <v>29</v>
      </c>
      <c r="E33" s="181">
        <v>3782757.05</v>
      </c>
      <c r="F33" s="182">
        <f t="shared" si="0"/>
        <v>30</v>
      </c>
      <c r="G33" s="182">
        <f t="shared" si="0"/>
        <v>3201075</v>
      </c>
      <c r="H33" s="183">
        <f t="shared" si="1"/>
        <v>0.96666666666666667</v>
      </c>
      <c r="I33" s="182">
        <f t="shared" si="2"/>
        <v>-1</v>
      </c>
      <c r="J33" s="183">
        <f t="shared" si="3"/>
        <v>1.1817145958779471</v>
      </c>
      <c r="K33" s="182">
        <f t="shared" si="4"/>
        <v>581682.04999999981</v>
      </c>
    </row>
    <row r="34" spans="1:11" x14ac:dyDescent="0.2">
      <c r="A34" s="179" t="s">
        <v>38</v>
      </c>
      <c r="B34" s="180">
        <v>1208</v>
      </c>
      <c r="C34" s="180">
        <v>18255217</v>
      </c>
      <c r="D34" s="180">
        <v>483</v>
      </c>
      <c r="E34" s="181">
        <v>7325012.0999999996</v>
      </c>
      <c r="F34" s="182">
        <f t="shared" si="0"/>
        <v>503</v>
      </c>
      <c r="G34" s="182">
        <f t="shared" si="0"/>
        <v>7606340</v>
      </c>
      <c r="H34" s="183">
        <f t="shared" si="1"/>
        <v>0.96023856858846923</v>
      </c>
      <c r="I34" s="182">
        <f t="shared" si="2"/>
        <v>-20</v>
      </c>
      <c r="J34" s="183">
        <f t="shared" si="3"/>
        <v>0.96301402514218393</v>
      </c>
      <c r="K34" s="182">
        <f t="shared" si="4"/>
        <v>-281327.90000000037</v>
      </c>
    </row>
    <row r="35" spans="1:11" x14ac:dyDescent="0.2">
      <c r="A35" s="179" t="s">
        <v>35</v>
      </c>
      <c r="B35" s="180">
        <v>5633</v>
      </c>
      <c r="C35" s="180">
        <v>101050542</v>
      </c>
      <c r="D35" s="180">
        <v>2242</v>
      </c>
      <c r="E35" s="181">
        <v>35977184.799999997</v>
      </c>
      <c r="F35" s="182">
        <f t="shared" si="0"/>
        <v>2347</v>
      </c>
      <c r="G35" s="182">
        <f t="shared" si="0"/>
        <v>42104393</v>
      </c>
      <c r="H35" s="183">
        <f t="shared" si="1"/>
        <v>0.95526203664252241</v>
      </c>
      <c r="I35" s="182">
        <f t="shared" si="2"/>
        <v>-105</v>
      </c>
      <c r="J35" s="183">
        <f t="shared" si="3"/>
        <v>0.85447579781045646</v>
      </c>
      <c r="K35" s="182">
        <f t="shared" si="4"/>
        <v>-6127208.200000003</v>
      </c>
    </row>
    <row r="36" spans="1:11" x14ac:dyDescent="0.2">
      <c r="A36" s="179" t="s">
        <v>40</v>
      </c>
      <c r="B36" s="180">
        <v>5153</v>
      </c>
      <c r="C36" s="180">
        <v>97505724</v>
      </c>
      <c r="D36" s="180">
        <v>1955</v>
      </c>
      <c r="E36" s="181">
        <v>32181430.039999999</v>
      </c>
      <c r="F36" s="182">
        <f t="shared" si="0"/>
        <v>2147</v>
      </c>
      <c r="G36" s="182">
        <f t="shared" si="0"/>
        <v>40627385</v>
      </c>
      <c r="H36" s="198">
        <f t="shared" si="1"/>
        <v>0.9105728924080112</v>
      </c>
      <c r="I36" s="182">
        <f t="shared" si="2"/>
        <v>-192</v>
      </c>
      <c r="J36" s="183">
        <f t="shared" si="3"/>
        <v>0.79211177485334094</v>
      </c>
      <c r="K36" s="182">
        <f t="shared" si="4"/>
        <v>-8445954.9600000009</v>
      </c>
    </row>
    <row r="37" spans="1:11" x14ac:dyDescent="0.2">
      <c r="A37" s="179" t="s">
        <v>34</v>
      </c>
      <c r="B37" s="180">
        <v>78</v>
      </c>
      <c r="C37" s="180">
        <v>8057732</v>
      </c>
      <c r="D37" s="180">
        <v>30</v>
      </c>
      <c r="E37" s="181">
        <v>4568520.3600000003</v>
      </c>
      <c r="F37" s="182">
        <f t="shared" si="0"/>
        <v>33</v>
      </c>
      <c r="G37" s="182">
        <f t="shared" si="0"/>
        <v>3357388</v>
      </c>
      <c r="H37" s="198">
        <f t="shared" si="1"/>
        <v>0.90909090909090906</v>
      </c>
      <c r="I37" s="182">
        <f t="shared" si="2"/>
        <v>-3</v>
      </c>
      <c r="J37" s="183">
        <f t="shared" si="3"/>
        <v>1.3607364891993419</v>
      </c>
      <c r="K37" s="182">
        <f t="shared" si="4"/>
        <v>1211132.3600000003</v>
      </c>
    </row>
    <row r="38" spans="1:11" s="184" customFormat="1" x14ac:dyDescent="0.2">
      <c r="A38" s="179" t="s">
        <v>41</v>
      </c>
      <c r="B38" s="180">
        <v>3307</v>
      </c>
      <c r="C38" s="180">
        <v>58740662</v>
      </c>
      <c r="D38" s="180">
        <v>1193</v>
      </c>
      <c r="E38" s="181">
        <v>20241402.57</v>
      </c>
      <c r="F38" s="182">
        <f t="shared" si="0"/>
        <v>1378</v>
      </c>
      <c r="G38" s="182">
        <f t="shared" si="0"/>
        <v>24475276</v>
      </c>
      <c r="H38" s="198">
        <f t="shared" si="1"/>
        <v>0.8657474600870827</v>
      </c>
      <c r="I38" s="182">
        <f t="shared" si="2"/>
        <v>-185</v>
      </c>
      <c r="J38" s="183">
        <f t="shared" si="3"/>
        <v>0.82701427228032076</v>
      </c>
      <c r="K38" s="182">
        <f t="shared" si="4"/>
        <v>-4233873.43</v>
      </c>
    </row>
    <row r="39" spans="1:11" x14ac:dyDescent="0.2">
      <c r="A39" s="179" t="s">
        <v>44</v>
      </c>
      <c r="B39" s="180">
        <v>536</v>
      </c>
      <c r="C39" s="180">
        <v>58314325</v>
      </c>
      <c r="D39" s="180">
        <v>190</v>
      </c>
      <c r="E39" s="181">
        <v>25407199.710000001</v>
      </c>
      <c r="F39" s="182">
        <f t="shared" si="0"/>
        <v>223</v>
      </c>
      <c r="G39" s="182">
        <f t="shared" si="0"/>
        <v>24297635</v>
      </c>
      <c r="H39" s="198">
        <f t="shared" si="1"/>
        <v>0.85201793721973096</v>
      </c>
      <c r="I39" s="182">
        <f t="shared" si="2"/>
        <v>-33</v>
      </c>
      <c r="J39" s="183">
        <f t="shared" si="3"/>
        <v>1.0456655435806819</v>
      </c>
      <c r="K39" s="182">
        <f t="shared" si="4"/>
        <v>1109564.7100000009</v>
      </c>
    </row>
    <row r="40" spans="1:11" x14ac:dyDescent="0.2">
      <c r="A40" s="179" t="s">
        <v>42</v>
      </c>
      <c r="B40" s="180">
        <v>5031</v>
      </c>
      <c r="C40" s="180">
        <v>98588743</v>
      </c>
      <c r="D40" s="180">
        <v>1777</v>
      </c>
      <c r="E40" s="181">
        <v>31655320.550000001</v>
      </c>
      <c r="F40" s="182">
        <f t="shared" si="0"/>
        <v>2096</v>
      </c>
      <c r="G40" s="182">
        <f t="shared" si="0"/>
        <v>41078643</v>
      </c>
      <c r="H40" s="198">
        <f t="shared" si="1"/>
        <v>0.84780534351145043</v>
      </c>
      <c r="I40" s="182">
        <f t="shared" si="2"/>
        <v>-319</v>
      </c>
      <c r="J40" s="183">
        <f t="shared" si="3"/>
        <v>0.77060287872703104</v>
      </c>
      <c r="K40" s="182">
        <f t="shared" si="4"/>
        <v>-9423322.4499999993</v>
      </c>
    </row>
    <row r="41" spans="1:11" x14ac:dyDescent="0.2">
      <c r="A41" s="179" t="s">
        <v>48</v>
      </c>
      <c r="B41" s="180">
        <v>11</v>
      </c>
      <c r="C41" s="180">
        <v>1228189</v>
      </c>
      <c r="D41" s="180">
        <v>4</v>
      </c>
      <c r="E41" s="181">
        <v>500185.41</v>
      </c>
      <c r="F41" s="182">
        <f t="shared" si="0"/>
        <v>5</v>
      </c>
      <c r="G41" s="182">
        <f t="shared" si="0"/>
        <v>511745</v>
      </c>
      <c r="H41" s="198">
        <f t="shared" si="1"/>
        <v>0.8</v>
      </c>
      <c r="I41" s="182">
        <f t="shared" si="2"/>
        <v>-1</v>
      </c>
      <c r="J41" s="183">
        <f t="shared" si="3"/>
        <v>0.97741142561236549</v>
      </c>
      <c r="K41" s="182">
        <f t="shared" si="4"/>
        <v>-11559.590000000026</v>
      </c>
    </row>
    <row r="42" spans="1:11" x14ac:dyDescent="0.2">
      <c r="A42" s="179" t="s">
        <v>45</v>
      </c>
      <c r="B42" s="180">
        <v>6491</v>
      </c>
      <c r="C42" s="180">
        <v>116386615</v>
      </c>
      <c r="D42" s="180">
        <v>1898</v>
      </c>
      <c r="E42" s="181">
        <v>34897101.32</v>
      </c>
      <c r="F42" s="182">
        <f t="shared" si="0"/>
        <v>2705</v>
      </c>
      <c r="G42" s="182">
        <f t="shared" si="0"/>
        <v>48494423</v>
      </c>
      <c r="H42" s="198">
        <f t="shared" si="1"/>
        <v>0.70166358595194089</v>
      </c>
      <c r="I42" s="182">
        <f t="shared" si="2"/>
        <v>-807</v>
      </c>
      <c r="J42" s="183">
        <f t="shared" si="3"/>
        <v>0.7196106100695332</v>
      </c>
      <c r="K42" s="182">
        <f t="shared" si="4"/>
        <v>-13597321.68</v>
      </c>
    </row>
    <row r="43" spans="1:11" x14ac:dyDescent="0.2">
      <c r="A43" s="179" t="s">
        <v>36</v>
      </c>
      <c r="B43" s="180">
        <v>30</v>
      </c>
      <c r="C43" s="180">
        <v>3237399</v>
      </c>
      <c r="D43" s="180">
        <v>9</v>
      </c>
      <c r="E43" s="181">
        <v>1161350.3799999999</v>
      </c>
      <c r="F43" s="182">
        <f t="shared" si="0"/>
        <v>13</v>
      </c>
      <c r="G43" s="182">
        <f t="shared" si="0"/>
        <v>1348916</v>
      </c>
      <c r="H43" s="198">
        <f t="shared" si="1"/>
        <v>0.69230769230769229</v>
      </c>
      <c r="I43" s="182">
        <f t="shared" si="2"/>
        <v>-4</v>
      </c>
      <c r="J43" s="183">
        <f t="shared" si="3"/>
        <v>0.86095085238813973</v>
      </c>
      <c r="K43" s="182">
        <f t="shared" si="4"/>
        <v>-187565.62000000011</v>
      </c>
    </row>
    <row r="44" spans="1:11" x14ac:dyDescent="0.2">
      <c r="A44" s="179" t="s">
        <v>46</v>
      </c>
      <c r="B44" s="180">
        <v>391</v>
      </c>
      <c r="C44" s="180">
        <v>8192322</v>
      </c>
      <c r="D44" s="180">
        <v>111</v>
      </c>
      <c r="E44" s="181">
        <v>1915389.58</v>
      </c>
      <c r="F44" s="182">
        <f t="shared" si="0"/>
        <v>163</v>
      </c>
      <c r="G44" s="182">
        <f t="shared" si="0"/>
        <v>3413468</v>
      </c>
      <c r="H44" s="198">
        <f t="shared" si="1"/>
        <v>0.68098159509202449</v>
      </c>
      <c r="I44" s="182">
        <f t="shared" si="2"/>
        <v>-52</v>
      </c>
      <c r="J44" s="183">
        <f t="shared" si="3"/>
        <v>0.56112715279592484</v>
      </c>
      <c r="K44" s="182">
        <f t="shared" si="4"/>
        <v>-1498078.42</v>
      </c>
    </row>
    <row r="45" spans="1:11" x14ac:dyDescent="0.2">
      <c r="A45" s="179" t="s">
        <v>47</v>
      </c>
      <c r="B45" s="180">
        <v>458</v>
      </c>
      <c r="C45" s="180">
        <v>6682852</v>
      </c>
      <c r="D45" s="180">
        <v>96</v>
      </c>
      <c r="E45" s="181">
        <v>1273053.5900000001</v>
      </c>
      <c r="F45" s="182">
        <f t="shared" si="0"/>
        <v>191</v>
      </c>
      <c r="G45" s="182">
        <f t="shared" si="0"/>
        <v>2784522</v>
      </c>
      <c r="H45" s="198">
        <f t="shared" si="1"/>
        <v>0.50261780104712039</v>
      </c>
      <c r="I45" s="182">
        <f t="shared" si="2"/>
        <v>-95</v>
      </c>
      <c r="J45" s="183">
        <f t="shared" si="3"/>
        <v>0.4571892734192799</v>
      </c>
      <c r="K45" s="182">
        <f t="shared" si="4"/>
        <v>-1511468.41</v>
      </c>
    </row>
    <row r="46" spans="1:11" x14ac:dyDescent="0.2">
      <c r="A46" s="199" t="s">
        <v>49</v>
      </c>
      <c r="B46" s="180">
        <v>4</v>
      </c>
      <c r="C46" s="180">
        <v>461363</v>
      </c>
      <c r="D46" s="180">
        <v>0</v>
      </c>
      <c r="E46" s="181">
        <v>0</v>
      </c>
      <c r="F46" s="182">
        <f t="shared" si="0"/>
        <v>2</v>
      </c>
      <c r="G46" s="182">
        <f t="shared" si="0"/>
        <v>192235</v>
      </c>
      <c r="H46" s="200">
        <f t="shared" si="1"/>
        <v>0</v>
      </c>
      <c r="I46" s="182">
        <f t="shared" si="2"/>
        <v>-2</v>
      </c>
      <c r="J46" s="183">
        <f t="shared" si="3"/>
        <v>0</v>
      </c>
      <c r="K46" s="182">
        <f t="shared" si="4"/>
        <v>-192235</v>
      </c>
    </row>
    <row r="47" spans="1:11" s="189" customFormat="1" ht="17.25" customHeight="1" x14ac:dyDescent="0.2">
      <c r="A47" s="185" t="s">
        <v>50</v>
      </c>
      <c r="B47" s="186">
        <v>108520</v>
      </c>
      <c r="C47" s="186">
        <v>3185005101</v>
      </c>
      <c r="D47" s="186">
        <v>48855</v>
      </c>
      <c r="E47" s="186">
        <v>1189238137.6600001</v>
      </c>
      <c r="F47" s="187">
        <f>ROUND(B47/12*4,0)</f>
        <v>36173</v>
      </c>
      <c r="G47" s="187">
        <f>ROUND(C47/12*4,0)</f>
        <v>1061668367</v>
      </c>
      <c r="H47" s="188">
        <f t="shared" si="1"/>
        <v>1.3505929837171371</v>
      </c>
      <c r="I47" s="187">
        <f t="shared" si="2"/>
        <v>12682</v>
      </c>
      <c r="J47" s="188">
        <f t="shared" si="3"/>
        <v>1.1201597171256776</v>
      </c>
      <c r="K47" s="187">
        <f t="shared" si="4"/>
        <v>127569770.66000009</v>
      </c>
    </row>
  </sheetData>
  <mergeCells count="9">
    <mergeCell ref="G3:G4"/>
    <mergeCell ref="H3:I3"/>
    <mergeCell ref="J3:K3"/>
    <mergeCell ref="A3:A4"/>
    <mergeCell ref="B3:B4"/>
    <mergeCell ref="C3:C4"/>
    <mergeCell ref="D3:D4"/>
    <mergeCell ref="E3:E4"/>
    <mergeCell ref="F3:F4"/>
  </mergeCells>
  <printOptions horizontalCentered="1" verticalCentered="1"/>
  <pageMargins left="0.118110236220472" right="0.118110236220472" top="0" bottom="0" header="0.31496062992126" footer="0.31496062992126"/>
  <pageSetup paperSize="9" scale="7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15"/>
  <sheetViews>
    <sheetView workbookViewId="0">
      <selection activeCell="H19" sqref="H19"/>
    </sheetView>
  </sheetViews>
  <sheetFormatPr defaultColWidth="9.33203125" defaultRowHeight="12" x14ac:dyDescent="0.2"/>
  <cols>
    <col min="1" max="1" width="40.33203125" style="176" customWidth="1"/>
    <col min="2" max="2" width="13.1640625" style="175" customWidth="1"/>
    <col min="3" max="3" width="15.1640625" style="175" customWidth="1"/>
    <col min="4" max="4" width="12.6640625" style="175" customWidth="1"/>
    <col min="5" max="5" width="15.5" style="175" customWidth="1"/>
    <col min="6" max="6" width="12" style="175" customWidth="1"/>
    <col min="7" max="7" width="14.83203125" style="175" customWidth="1"/>
    <col min="8" max="8" width="10.5" style="175" customWidth="1"/>
    <col min="9" max="9" width="11.33203125" style="176" customWidth="1"/>
    <col min="10" max="10" width="9.33203125" style="176"/>
    <col min="11" max="11" width="13.1640625" style="176" customWidth="1"/>
    <col min="12" max="16" width="9.33203125" style="176"/>
    <col min="17" max="17" width="9.83203125" style="176" customWidth="1"/>
    <col min="18" max="16384" width="9.33203125" style="176"/>
  </cols>
  <sheetData>
    <row r="1" spans="1:103" ht="15.75" x14ac:dyDescent="0.2">
      <c r="A1" s="174" t="s">
        <v>178</v>
      </c>
    </row>
    <row r="2" spans="1:103" ht="17.25" customHeight="1" x14ac:dyDescent="0.2">
      <c r="A2" s="174" t="s">
        <v>157</v>
      </c>
    </row>
    <row r="3" spans="1:103" ht="28.5" customHeight="1" x14ac:dyDescent="0.2">
      <c r="A3" s="242" t="s">
        <v>159</v>
      </c>
      <c r="B3" s="240" t="s">
        <v>2</v>
      </c>
      <c r="C3" s="240" t="s">
        <v>3</v>
      </c>
      <c r="D3" s="240" t="s">
        <v>172</v>
      </c>
      <c r="E3" s="240" t="s">
        <v>173</v>
      </c>
      <c r="F3" s="240" t="s">
        <v>174</v>
      </c>
      <c r="G3" s="240" t="s">
        <v>175</v>
      </c>
      <c r="H3" s="241" t="s">
        <v>176</v>
      </c>
      <c r="I3" s="241"/>
      <c r="J3" s="241" t="s">
        <v>177</v>
      </c>
      <c r="K3" s="241"/>
    </row>
    <row r="4" spans="1:103" ht="21.75" customHeight="1" x14ac:dyDescent="0.2">
      <c r="A4" s="243"/>
      <c r="B4" s="240"/>
      <c r="C4" s="240"/>
      <c r="D4" s="240"/>
      <c r="E4" s="240"/>
      <c r="F4" s="240"/>
      <c r="G4" s="240"/>
      <c r="H4" s="177" t="s">
        <v>6</v>
      </c>
      <c r="I4" s="178" t="s">
        <v>7</v>
      </c>
      <c r="J4" s="177" t="s">
        <v>6</v>
      </c>
      <c r="K4" s="178" t="s">
        <v>7</v>
      </c>
    </row>
    <row r="5" spans="1:103" ht="12" customHeight="1" x14ac:dyDescent="0.2">
      <c r="A5" s="190" t="s">
        <v>40</v>
      </c>
      <c r="B5" s="182">
        <v>90</v>
      </c>
      <c r="C5" s="182">
        <v>10192984</v>
      </c>
      <c r="D5" s="182">
        <v>25</v>
      </c>
      <c r="E5" s="182">
        <v>2662111.6</v>
      </c>
      <c r="F5" s="182">
        <f t="shared" ref="F5:G13" si="0">ROUND(B5/12*5,0)</f>
        <v>38</v>
      </c>
      <c r="G5" s="182">
        <f t="shared" si="0"/>
        <v>4247077</v>
      </c>
      <c r="H5" s="202">
        <f t="shared" ref="H5:H14" si="1">D5/F5</f>
        <v>0.65789473684210531</v>
      </c>
      <c r="I5" s="182">
        <f t="shared" ref="I5:I14" si="2">D5-F5</f>
        <v>-13</v>
      </c>
      <c r="J5" s="183">
        <f t="shared" ref="J5:J14" si="3">E5/G5</f>
        <v>0.62681029800024823</v>
      </c>
      <c r="K5" s="182">
        <f t="shared" ref="K5:K14" si="4">E5-G5</f>
        <v>-1584965.4</v>
      </c>
    </row>
    <row r="6" spans="1:103" x14ac:dyDescent="0.2">
      <c r="A6" s="190" t="s">
        <v>41</v>
      </c>
      <c r="B6" s="182">
        <v>80</v>
      </c>
      <c r="C6" s="182">
        <v>9061852</v>
      </c>
      <c r="D6" s="182">
        <v>17</v>
      </c>
      <c r="E6" s="182">
        <v>2631206</v>
      </c>
      <c r="F6" s="182">
        <f t="shared" si="0"/>
        <v>33</v>
      </c>
      <c r="G6" s="182">
        <f t="shared" si="0"/>
        <v>3775772</v>
      </c>
      <c r="H6" s="202">
        <f t="shared" si="1"/>
        <v>0.51515151515151514</v>
      </c>
      <c r="I6" s="182">
        <f t="shared" si="2"/>
        <v>-16</v>
      </c>
      <c r="J6" s="183">
        <f t="shared" si="3"/>
        <v>0.69686570057725938</v>
      </c>
      <c r="K6" s="182">
        <f t="shared" si="4"/>
        <v>-1144566</v>
      </c>
    </row>
    <row r="7" spans="1:103" x14ac:dyDescent="0.2">
      <c r="A7" s="190" t="s">
        <v>35</v>
      </c>
      <c r="B7" s="182">
        <v>124</v>
      </c>
      <c r="C7" s="182">
        <v>15101968</v>
      </c>
      <c r="D7" s="182">
        <v>21</v>
      </c>
      <c r="E7" s="182">
        <v>3630347.2</v>
      </c>
      <c r="F7" s="182">
        <f t="shared" si="0"/>
        <v>52</v>
      </c>
      <c r="G7" s="182">
        <f t="shared" si="0"/>
        <v>6292487</v>
      </c>
      <c r="H7" s="202">
        <f t="shared" si="1"/>
        <v>0.40384615384615385</v>
      </c>
      <c r="I7" s="182">
        <f t="shared" si="2"/>
        <v>-31</v>
      </c>
      <c r="J7" s="183">
        <f t="shared" si="3"/>
        <v>0.57693360351797318</v>
      </c>
      <c r="K7" s="182">
        <f t="shared" si="4"/>
        <v>-2662139.7999999998</v>
      </c>
    </row>
    <row r="8" spans="1:103" x14ac:dyDescent="0.2">
      <c r="A8" s="190" t="s">
        <v>27</v>
      </c>
      <c r="B8" s="182">
        <v>68</v>
      </c>
      <c r="C8" s="182">
        <v>7856464</v>
      </c>
      <c r="D8" s="182">
        <v>11</v>
      </c>
      <c r="E8" s="182">
        <v>1967100.6</v>
      </c>
      <c r="F8" s="182">
        <f t="shared" si="0"/>
        <v>28</v>
      </c>
      <c r="G8" s="182">
        <f t="shared" si="0"/>
        <v>3273527</v>
      </c>
      <c r="H8" s="202">
        <f t="shared" si="1"/>
        <v>0.39285714285714285</v>
      </c>
      <c r="I8" s="182">
        <f t="shared" si="2"/>
        <v>-17</v>
      </c>
      <c r="J8" s="183">
        <f t="shared" si="3"/>
        <v>0.60091167722154115</v>
      </c>
      <c r="K8" s="182">
        <f t="shared" si="4"/>
        <v>-1306426.3999999999</v>
      </c>
      <c r="L8" s="184"/>
      <c r="M8" s="184"/>
      <c r="N8" s="184"/>
      <c r="O8" s="184"/>
      <c r="P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  <c r="CV8" s="184"/>
      <c r="CW8" s="184"/>
      <c r="CX8" s="184"/>
      <c r="CY8" s="184"/>
    </row>
    <row r="9" spans="1:103" x14ac:dyDescent="0.2">
      <c r="A9" s="190" t="s">
        <v>31</v>
      </c>
      <c r="B9" s="182">
        <v>85</v>
      </c>
      <c r="C9" s="182">
        <v>8390378</v>
      </c>
      <c r="D9" s="182">
        <v>8</v>
      </c>
      <c r="E9" s="182">
        <v>869745.6</v>
      </c>
      <c r="F9" s="182">
        <f t="shared" si="0"/>
        <v>35</v>
      </c>
      <c r="G9" s="182">
        <f t="shared" si="0"/>
        <v>3495991</v>
      </c>
      <c r="H9" s="202">
        <f t="shared" si="1"/>
        <v>0.22857142857142856</v>
      </c>
      <c r="I9" s="182">
        <f t="shared" si="2"/>
        <v>-27</v>
      </c>
      <c r="J9" s="183">
        <f t="shared" si="3"/>
        <v>0.24878370682304388</v>
      </c>
      <c r="K9" s="182">
        <f t="shared" si="4"/>
        <v>-2626245.4</v>
      </c>
    </row>
    <row r="10" spans="1:103" s="184" customFormat="1" x14ac:dyDescent="0.2">
      <c r="A10" s="190" t="s">
        <v>37</v>
      </c>
      <c r="B10" s="182">
        <v>313</v>
      </c>
      <c r="C10" s="182">
        <v>36593590</v>
      </c>
      <c r="D10" s="182">
        <v>18</v>
      </c>
      <c r="E10" s="182">
        <v>2275117.6</v>
      </c>
      <c r="F10" s="182">
        <f t="shared" si="0"/>
        <v>130</v>
      </c>
      <c r="G10" s="182">
        <f t="shared" si="0"/>
        <v>15247329</v>
      </c>
      <c r="H10" s="202">
        <f t="shared" si="1"/>
        <v>0.13846153846153847</v>
      </c>
      <c r="I10" s="182">
        <f t="shared" si="2"/>
        <v>-112</v>
      </c>
      <c r="J10" s="183">
        <f t="shared" si="3"/>
        <v>0.14921417383989025</v>
      </c>
      <c r="K10" s="182">
        <f t="shared" si="4"/>
        <v>-12972211.4</v>
      </c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</row>
    <row r="11" spans="1:103" s="184" customFormat="1" x14ac:dyDescent="0.2">
      <c r="A11" s="190" t="s">
        <v>45</v>
      </c>
      <c r="B11" s="182">
        <v>172</v>
      </c>
      <c r="C11" s="182">
        <v>18629887</v>
      </c>
      <c r="D11" s="182">
        <v>8</v>
      </c>
      <c r="E11" s="182">
        <v>1406627</v>
      </c>
      <c r="F11" s="182">
        <f t="shared" si="0"/>
        <v>72</v>
      </c>
      <c r="G11" s="182">
        <f t="shared" si="0"/>
        <v>7762453</v>
      </c>
      <c r="H11" s="202">
        <f t="shared" si="1"/>
        <v>0.1111111111111111</v>
      </c>
      <c r="I11" s="182">
        <f t="shared" si="2"/>
        <v>-64</v>
      </c>
      <c r="J11" s="183">
        <f t="shared" si="3"/>
        <v>0.18120908429332841</v>
      </c>
      <c r="K11" s="182">
        <f t="shared" si="4"/>
        <v>-6355826</v>
      </c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</row>
    <row r="12" spans="1:103" x14ac:dyDescent="0.2">
      <c r="A12" s="201" t="s">
        <v>43</v>
      </c>
      <c r="B12" s="182">
        <v>85</v>
      </c>
      <c r="C12" s="182">
        <v>9626708</v>
      </c>
      <c r="D12" s="182">
        <v>0</v>
      </c>
      <c r="E12" s="182">
        <v>0</v>
      </c>
      <c r="F12" s="182">
        <f t="shared" si="0"/>
        <v>35</v>
      </c>
      <c r="G12" s="182">
        <f t="shared" si="0"/>
        <v>4011128</v>
      </c>
      <c r="H12" s="200">
        <f t="shared" si="1"/>
        <v>0</v>
      </c>
      <c r="I12" s="182">
        <f t="shared" si="2"/>
        <v>-35</v>
      </c>
      <c r="J12" s="183">
        <f t="shared" si="3"/>
        <v>0</v>
      </c>
      <c r="K12" s="182">
        <f t="shared" si="4"/>
        <v>-4011128</v>
      </c>
      <c r="L12" s="184"/>
      <c r="M12" s="184"/>
      <c r="N12" s="184"/>
      <c r="O12" s="184"/>
      <c r="P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V12" s="184"/>
      <c r="BW12" s="184"/>
      <c r="BX12" s="184"/>
      <c r="BY12" s="184"/>
      <c r="BZ12" s="184"/>
      <c r="CA12" s="184"/>
      <c r="CB12" s="184"/>
      <c r="CC12" s="184"/>
      <c r="CD12" s="184"/>
      <c r="CE12" s="184"/>
      <c r="CF12" s="184"/>
      <c r="CG12" s="184"/>
      <c r="CH12" s="184"/>
      <c r="CI12" s="184"/>
      <c r="CJ12" s="184"/>
      <c r="CK12" s="184"/>
      <c r="CL12" s="184"/>
      <c r="CM12" s="184"/>
      <c r="CN12" s="184"/>
      <c r="CO12" s="184"/>
      <c r="CP12" s="184"/>
      <c r="CQ12" s="184"/>
      <c r="CR12" s="184"/>
      <c r="CS12" s="184"/>
      <c r="CT12" s="184"/>
      <c r="CU12" s="184"/>
      <c r="CV12" s="184"/>
      <c r="CW12" s="184"/>
      <c r="CX12" s="184"/>
      <c r="CY12" s="184"/>
    </row>
    <row r="13" spans="1:103" s="184" customFormat="1" x14ac:dyDescent="0.2">
      <c r="A13" s="201" t="s">
        <v>25</v>
      </c>
      <c r="B13" s="182">
        <v>100</v>
      </c>
      <c r="C13" s="182">
        <v>11433269</v>
      </c>
      <c r="D13" s="182">
        <v>0</v>
      </c>
      <c r="E13" s="182">
        <v>0</v>
      </c>
      <c r="F13" s="182">
        <f t="shared" si="0"/>
        <v>42</v>
      </c>
      <c r="G13" s="182">
        <f t="shared" si="0"/>
        <v>4763862</v>
      </c>
      <c r="H13" s="200">
        <f t="shared" si="1"/>
        <v>0</v>
      </c>
      <c r="I13" s="182">
        <f t="shared" si="2"/>
        <v>-42</v>
      </c>
      <c r="J13" s="183">
        <f t="shared" si="3"/>
        <v>0</v>
      </c>
      <c r="K13" s="182">
        <f t="shared" si="4"/>
        <v>-4763862</v>
      </c>
      <c r="Q13" s="176"/>
    </row>
    <row r="14" spans="1:103" s="189" customFormat="1" ht="22.5" customHeight="1" x14ac:dyDescent="0.2">
      <c r="A14" s="191" t="s">
        <v>50</v>
      </c>
      <c r="B14" s="192">
        <f t="shared" ref="B14:G14" si="5">SUM(B5:B13)</f>
        <v>1117</v>
      </c>
      <c r="C14" s="192">
        <f t="shared" si="5"/>
        <v>126887100</v>
      </c>
      <c r="D14" s="192">
        <f t="shared" si="5"/>
        <v>108</v>
      </c>
      <c r="E14" s="192">
        <f t="shared" si="5"/>
        <v>15442255.6</v>
      </c>
      <c r="F14" s="192">
        <f t="shared" si="5"/>
        <v>465</v>
      </c>
      <c r="G14" s="192">
        <f t="shared" si="5"/>
        <v>52869626</v>
      </c>
      <c r="H14" s="188">
        <f t="shared" si="1"/>
        <v>0.23225806451612904</v>
      </c>
      <c r="I14" s="187">
        <f t="shared" si="2"/>
        <v>-357</v>
      </c>
      <c r="J14" s="188">
        <f t="shared" si="3"/>
        <v>0.29208180137306061</v>
      </c>
      <c r="K14" s="187">
        <f t="shared" si="4"/>
        <v>-37427370.399999999</v>
      </c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184"/>
      <c r="CM14" s="184"/>
      <c r="CN14" s="184"/>
      <c r="CO14" s="184"/>
      <c r="CP14" s="184"/>
      <c r="CQ14" s="184"/>
      <c r="CR14" s="184"/>
      <c r="CS14" s="184"/>
      <c r="CT14" s="184"/>
      <c r="CU14" s="184"/>
      <c r="CV14" s="184"/>
      <c r="CW14" s="184"/>
      <c r="CX14" s="184"/>
      <c r="CY14" s="184"/>
    </row>
    <row r="15" spans="1:103" x14ac:dyDescent="0.2"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  <c r="BT15" s="184"/>
      <c r="BU15" s="184"/>
      <c r="BV15" s="184"/>
      <c r="BW15" s="184"/>
      <c r="BX15" s="184"/>
      <c r="BY15" s="184"/>
      <c r="BZ15" s="184"/>
      <c r="CA15" s="184"/>
      <c r="CB15" s="184"/>
      <c r="CC15" s="184"/>
      <c r="CD15" s="184"/>
      <c r="CE15" s="184"/>
      <c r="CF15" s="184"/>
      <c r="CG15" s="184"/>
      <c r="CH15" s="184"/>
      <c r="CI15" s="184"/>
      <c r="CJ15" s="184"/>
      <c r="CK15" s="184"/>
      <c r="CL15" s="184"/>
      <c r="CM15" s="184"/>
      <c r="CN15" s="184"/>
      <c r="CO15" s="184"/>
      <c r="CP15" s="184"/>
      <c r="CQ15" s="184"/>
      <c r="CR15" s="184"/>
      <c r="CS15" s="184"/>
      <c r="CT15" s="184"/>
      <c r="CU15" s="184"/>
      <c r="CV15" s="184"/>
      <c r="CW15" s="184"/>
      <c r="CX15" s="184"/>
      <c r="CY15" s="184"/>
    </row>
  </sheetData>
  <mergeCells count="9">
    <mergeCell ref="G3:G4"/>
    <mergeCell ref="H3:I3"/>
    <mergeCell ref="J3:K3"/>
    <mergeCell ref="A3:A4"/>
    <mergeCell ref="B3:B4"/>
    <mergeCell ref="C3:C4"/>
    <mergeCell ref="D3:D4"/>
    <mergeCell ref="E3:E4"/>
    <mergeCell ref="F3:F4"/>
  </mergeCells>
  <printOptions horizontalCentered="1"/>
  <pageMargins left="0.118110236220472" right="0.118110236220472" top="0.94488188976377996" bottom="0.15748031496063" header="0.31496062992126" footer="0.31496062992126"/>
  <pageSetup paperSize="9" scale="70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workbookViewId="0">
      <selection activeCell="K17" sqref="K17"/>
    </sheetView>
  </sheetViews>
  <sheetFormatPr defaultColWidth="9.33203125" defaultRowHeight="12" x14ac:dyDescent="0.2"/>
  <cols>
    <col min="1" max="1" width="38.83203125" style="176" customWidth="1"/>
    <col min="2" max="2" width="10.83203125" style="175" customWidth="1"/>
    <col min="3" max="3" width="16.33203125" style="175" customWidth="1"/>
    <col min="4" max="4" width="10.83203125" style="175" customWidth="1"/>
    <col min="5" max="5" width="15.5" style="175" customWidth="1"/>
    <col min="6" max="6" width="12" style="175" customWidth="1"/>
    <col min="7" max="7" width="14.83203125" style="175" customWidth="1"/>
    <col min="8" max="8" width="10.5" style="175" customWidth="1"/>
    <col min="9" max="9" width="11.33203125" style="176" customWidth="1"/>
    <col min="10" max="10" width="9.33203125" style="176"/>
    <col min="11" max="11" width="13.1640625" style="176" customWidth="1"/>
    <col min="12" max="16384" width="9.33203125" style="176"/>
  </cols>
  <sheetData>
    <row r="1" spans="1:11" ht="15.75" x14ac:dyDescent="0.2">
      <c r="A1" s="174" t="s">
        <v>178</v>
      </c>
    </row>
    <row r="2" spans="1:11" ht="17.25" customHeight="1" x14ac:dyDescent="0.2">
      <c r="A2" s="174" t="s">
        <v>120</v>
      </c>
    </row>
    <row r="3" spans="1:11" ht="28.5" customHeight="1" x14ac:dyDescent="0.2">
      <c r="A3" s="242" t="s">
        <v>1</v>
      </c>
      <c r="B3" s="240" t="s">
        <v>2</v>
      </c>
      <c r="C3" s="240" t="s">
        <v>3</v>
      </c>
      <c r="D3" s="240" t="s">
        <v>172</v>
      </c>
      <c r="E3" s="240" t="s">
        <v>173</v>
      </c>
      <c r="F3" s="240" t="s">
        <v>174</v>
      </c>
      <c r="G3" s="240" t="s">
        <v>175</v>
      </c>
      <c r="H3" s="241" t="s">
        <v>176</v>
      </c>
      <c r="I3" s="241"/>
      <c r="J3" s="241" t="s">
        <v>177</v>
      </c>
      <c r="K3" s="241"/>
    </row>
    <row r="4" spans="1:11" ht="21.75" customHeight="1" x14ac:dyDescent="0.2">
      <c r="A4" s="243"/>
      <c r="B4" s="240"/>
      <c r="C4" s="240"/>
      <c r="D4" s="240"/>
      <c r="E4" s="240"/>
      <c r="F4" s="240"/>
      <c r="G4" s="240"/>
      <c r="H4" s="177" t="s">
        <v>6</v>
      </c>
      <c r="I4" s="178" t="s">
        <v>7</v>
      </c>
      <c r="J4" s="177" t="s">
        <v>6</v>
      </c>
      <c r="K4" s="178" t="s">
        <v>7</v>
      </c>
    </row>
    <row r="5" spans="1:11" ht="12" customHeight="1" x14ac:dyDescent="0.2">
      <c r="A5" s="193" t="s">
        <v>21</v>
      </c>
      <c r="B5" s="194">
        <v>190</v>
      </c>
      <c r="C5" s="194">
        <v>6584181</v>
      </c>
      <c r="D5" s="194">
        <v>180</v>
      </c>
      <c r="E5" s="194">
        <v>5623290.8300000001</v>
      </c>
      <c r="F5" s="182">
        <f t="shared" ref="F5:G39" si="0">ROUND(B5/12*5,0)</f>
        <v>79</v>
      </c>
      <c r="G5" s="182">
        <f t="shared" si="0"/>
        <v>2743409</v>
      </c>
      <c r="H5" s="203">
        <f t="shared" ref="H5:H40" si="1">D5/F5</f>
        <v>2.278481012658228</v>
      </c>
      <c r="I5" s="182">
        <f t="shared" ref="I5:I40" si="2">D5-F5</f>
        <v>101</v>
      </c>
      <c r="J5" s="183">
        <f t="shared" ref="J5:J40" si="3">E5/G5</f>
        <v>2.0497457105375103</v>
      </c>
      <c r="K5" s="182">
        <f t="shared" ref="K5:K40" si="4">E5-G5</f>
        <v>2879881.83</v>
      </c>
    </row>
    <row r="6" spans="1:11" x14ac:dyDescent="0.2">
      <c r="A6" s="193" t="s">
        <v>8</v>
      </c>
      <c r="B6" s="194">
        <v>190</v>
      </c>
      <c r="C6" s="194">
        <v>6197620</v>
      </c>
      <c r="D6" s="194">
        <v>131</v>
      </c>
      <c r="E6" s="194">
        <v>4348190.92</v>
      </c>
      <c r="F6" s="182">
        <f t="shared" si="0"/>
        <v>79</v>
      </c>
      <c r="G6" s="182">
        <f t="shared" si="0"/>
        <v>2582342</v>
      </c>
      <c r="H6" s="203">
        <f t="shared" si="1"/>
        <v>1.6582278481012658</v>
      </c>
      <c r="I6" s="182">
        <f t="shared" si="2"/>
        <v>52</v>
      </c>
      <c r="J6" s="183">
        <f t="shared" si="3"/>
        <v>1.6838168298389602</v>
      </c>
      <c r="K6" s="182">
        <f t="shared" si="4"/>
        <v>1765848.92</v>
      </c>
    </row>
    <row r="7" spans="1:11" x14ac:dyDescent="0.2">
      <c r="A7" s="193" t="s">
        <v>12</v>
      </c>
      <c r="B7" s="194">
        <v>4526</v>
      </c>
      <c r="C7" s="194">
        <v>426887632</v>
      </c>
      <c r="D7" s="194">
        <v>2739</v>
      </c>
      <c r="E7" s="194">
        <v>217113424.27000001</v>
      </c>
      <c r="F7" s="182">
        <f t="shared" si="0"/>
        <v>1886</v>
      </c>
      <c r="G7" s="182">
        <f t="shared" si="0"/>
        <v>177869847</v>
      </c>
      <c r="H7" s="203">
        <f t="shared" si="1"/>
        <v>1.4522799575821845</v>
      </c>
      <c r="I7" s="182">
        <f t="shared" si="2"/>
        <v>853</v>
      </c>
      <c r="J7" s="183">
        <f t="shared" si="3"/>
        <v>1.2206308597656803</v>
      </c>
      <c r="K7" s="182">
        <f t="shared" si="4"/>
        <v>39243577.270000011</v>
      </c>
    </row>
    <row r="8" spans="1:11" x14ac:dyDescent="0.2">
      <c r="A8" s="193" t="s">
        <v>35</v>
      </c>
      <c r="B8" s="194">
        <v>9330</v>
      </c>
      <c r="C8" s="194">
        <v>327873908</v>
      </c>
      <c r="D8" s="194">
        <v>5238</v>
      </c>
      <c r="E8" s="194">
        <v>175634014.37</v>
      </c>
      <c r="F8" s="182">
        <f t="shared" si="0"/>
        <v>3888</v>
      </c>
      <c r="G8" s="182">
        <f t="shared" si="0"/>
        <v>136614128</v>
      </c>
      <c r="H8" s="203">
        <f t="shared" si="1"/>
        <v>1.3472222222222223</v>
      </c>
      <c r="I8" s="182">
        <f t="shared" si="2"/>
        <v>1350</v>
      </c>
      <c r="J8" s="183">
        <f t="shared" si="3"/>
        <v>1.2856211648183269</v>
      </c>
      <c r="K8" s="182">
        <f t="shared" si="4"/>
        <v>39019886.370000005</v>
      </c>
    </row>
    <row r="9" spans="1:11" x14ac:dyDescent="0.2">
      <c r="A9" s="193" t="s">
        <v>32</v>
      </c>
      <c r="B9" s="194">
        <v>7348</v>
      </c>
      <c r="C9" s="194">
        <v>247941764</v>
      </c>
      <c r="D9" s="194">
        <v>3617</v>
      </c>
      <c r="E9" s="194">
        <v>119756364.63</v>
      </c>
      <c r="F9" s="182">
        <f t="shared" si="0"/>
        <v>3062</v>
      </c>
      <c r="G9" s="182">
        <f t="shared" si="0"/>
        <v>103309068</v>
      </c>
      <c r="H9" s="203">
        <f t="shared" si="1"/>
        <v>1.1812540822991509</v>
      </c>
      <c r="I9" s="182">
        <f t="shared" si="2"/>
        <v>555</v>
      </c>
      <c r="J9" s="183">
        <f t="shared" si="3"/>
        <v>1.159204772130942</v>
      </c>
      <c r="K9" s="182">
        <f t="shared" si="4"/>
        <v>16447296.629999995</v>
      </c>
    </row>
    <row r="10" spans="1:11" s="184" customFormat="1" x14ac:dyDescent="0.2">
      <c r="A10" s="193" t="s">
        <v>121</v>
      </c>
      <c r="B10" s="194">
        <v>134</v>
      </c>
      <c r="C10" s="194">
        <v>8612862</v>
      </c>
      <c r="D10" s="194">
        <v>61</v>
      </c>
      <c r="E10" s="194">
        <v>4377128.16</v>
      </c>
      <c r="F10" s="182">
        <f t="shared" si="0"/>
        <v>56</v>
      </c>
      <c r="G10" s="182">
        <f t="shared" si="0"/>
        <v>3588693</v>
      </c>
      <c r="H10" s="203">
        <f t="shared" si="1"/>
        <v>1.0892857142857142</v>
      </c>
      <c r="I10" s="182">
        <f t="shared" si="2"/>
        <v>5</v>
      </c>
      <c r="J10" s="183">
        <f t="shared" si="3"/>
        <v>1.2196998071442724</v>
      </c>
      <c r="K10" s="182">
        <f t="shared" si="4"/>
        <v>788435.16000000015</v>
      </c>
    </row>
    <row r="11" spans="1:11" x14ac:dyDescent="0.2">
      <c r="A11" s="193" t="s">
        <v>38</v>
      </c>
      <c r="B11" s="194">
        <v>3746</v>
      </c>
      <c r="C11" s="194">
        <v>103114441</v>
      </c>
      <c r="D11" s="194">
        <v>1700</v>
      </c>
      <c r="E11" s="194">
        <v>45296310.359999999</v>
      </c>
      <c r="F11" s="182">
        <f t="shared" si="0"/>
        <v>1561</v>
      </c>
      <c r="G11" s="182">
        <f t="shared" si="0"/>
        <v>42964350</v>
      </c>
      <c r="H11" s="203">
        <f t="shared" si="1"/>
        <v>1.0890454836643177</v>
      </c>
      <c r="I11" s="182">
        <f t="shared" si="2"/>
        <v>139</v>
      </c>
      <c r="J11" s="183">
        <f t="shared" si="3"/>
        <v>1.0542766353965556</v>
      </c>
      <c r="K11" s="182">
        <f t="shared" si="4"/>
        <v>2331960.3599999994</v>
      </c>
    </row>
    <row r="12" spans="1:11" s="184" customFormat="1" x14ac:dyDescent="0.2">
      <c r="A12" s="193" t="s">
        <v>22</v>
      </c>
      <c r="B12" s="194">
        <v>4572</v>
      </c>
      <c r="C12" s="194">
        <v>150276585</v>
      </c>
      <c r="D12" s="194">
        <v>2048</v>
      </c>
      <c r="E12" s="194">
        <v>65504380.719999999</v>
      </c>
      <c r="F12" s="182">
        <f t="shared" si="0"/>
        <v>1905</v>
      </c>
      <c r="G12" s="182">
        <f t="shared" si="0"/>
        <v>62615244</v>
      </c>
      <c r="H12" s="203">
        <f t="shared" si="1"/>
        <v>1.0750656167979002</v>
      </c>
      <c r="I12" s="182">
        <f t="shared" si="2"/>
        <v>143</v>
      </c>
      <c r="J12" s="183">
        <f t="shared" si="3"/>
        <v>1.0461411077468612</v>
      </c>
      <c r="K12" s="182">
        <f t="shared" si="4"/>
        <v>2889136.7199999988</v>
      </c>
    </row>
    <row r="13" spans="1:11" x14ac:dyDescent="0.2">
      <c r="A13" s="193" t="s">
        <v>52</v>
      </c>
      <c r="B13" s="194">
        <v>2568</v>
      </c>
      <c r="C13" s="194">
        <v>73823601</v>
      </c>
      <c r="D13" s="194">
        <v>1147</v>
      </c>
      <c r="E13" s="194">
        <v>31757488.190000001</v>
      </c>
      <c r="F13" s="182">
        <f t="shared" si="0"/>
        <v>1070</v>
      </c>
      <c r="G13" s="182">
        <f t="shared" si="0"/>
        <v>30759834</v>
      </c>
      <c r="H13" s="203">
        <f t="shared" si="1"/>
        <v>1.0719626168224299</v>
      </c>
      <c r="I13" s="182">
        <f t="shared" si="2"/>
        <v>77</v>
      </c>
      <c r="J13" s="183">
        <f t="shared" si="3"/>
        <v>1.0324336662545059</v>
      </c>
      <c r="K13" s="182">
        <f t="shared" si="4"/>
        <v>997654.19000000134</v>
      </c>
    </row>
    <row r="14" spans="1:11" s="184" customFormat="1" x14ac:dyDescent="0.2">
      <c r="A14" s="193" t="s">
        <v>39</v>
      </c>
      <c r="B14" s="194">
        <v>5121</v>
      </c>
      <c r="C14" s="194">
        <v>145427352</v>
      </c>
      <c r="D14" s="194">
        <v>2282</v>
      </c>
      <c r="E14" s="194">
        <v>67452968.640000001</v>
      </c>
      <c r="F14" s="182">
        <f t="shared" si="0"/>
        <v>2134</v>
      </c>
      <c r="G14" s="182">
        <f t="shared" si="0"/>
        <v>60594730</v>
      </c>
      <c r="H14" s="203">
        <f t="shared" si="1"/>
        <v>1.0693533270852857</v>
      </c>
      <c r="I14" s="182">
        <f t="shared" si="2"/>
        <v>148</v>
      </c>
      <c r="J14" s="183">
        <f t="shared" si="3"/>
        <v>1.1131820975190416</v>
      </c>
      <c r="K14" s="182">
        <f t="shared" si="4"/>
        <v>6858238.6400000006</v>
      </c>
    </row>
    <row r="15" spans="1:11" x14ac:dyDescent="0.2">
      <c r="A15" s="193" t="s">
        <v>45</v>
      </c>
      <c r="B15" s="194">
        <v>18062</v>
      </c>
      <c r="C15" s="194">
        <v>924882364</v>
      </c>
      <c r="D15" s="194">
        <v>7943</v>
      </c>
      <c r="E15" s="194">
        <v>398249857.16000003</v>
      </c>
      <c r="F15" s="182">
        <f t="shared" si="0"/>
        <v>7526</v>
      </c>
      <c r="G15" s="182">
        <f t="shared" si="0"/>
        <v>385367652</v>
      </c>
      <c r="H15" s="203">
        <f t="shared" si="1"/>
        <v>1.0554079192133936</v>
      </c>
      <c r="I15" s="182">
        <f t="shared" si="2"/>
        <v>417</v>
      </c>
      <c r="J15" s="183">
        <f t="shared" si="3"/>
        <v>1.033428351064609</v>
      </c>
      <c r="K15" s="182">
        <f t="shared" si="4"/>
        <v>12882205.160000026</v>
      </c>
    </row>
    <row r="16" spans="1:11" x14ac:dyDescent="0.2">
      <c r="A16" s="193" t="s">
        <v>29</v>
      </c>
      <c r="B16" s="194">
        <v>4728</v>
      </c>
      <c r="C16" s="194">
        <v>143271765</v>
      </c>
      <c r="D16" s="194">
        <v>2069</v>
      </c>
      <c r="E16" s="194">
        <v>57011278.25</v>
      </c>
      <c r="F16" s="182">
        <f t="shared" si="0"/>
        <v>1970</v>
      </c>
      <c r="G16" s="182">
        <f t="shared" si="0"/>
        <v>59696569</v>
      </c>
      <c r="H16" s="183">
        <f t="shared" si="1"/>
        <v>1.050253807106599</v>
      </c>
      <c r="I16" s="182">
        <f t="shared" si="2"/>
        <v>99</v>
      </c>
      <c r="J16" s="183">
        <f t="shared" si="3"/>
        <v>0.95501767027850459</v>
      </c>
      <c r="K16" s="182">
        <f t="shared" si="4"/>
        <v>-2685290.75</v>
      </c>
    </row>
    <row r="17" spans="1:11" x14ac:dyDescent="0.2">
      <c r="A17" s="193" t="s">
        <v>53</v>
      </c>
      <c r="B17" s="194">
        <v>13150</v>
      </c>
      <c r="C17" s="194">
        <v>638401527</v>
      </c>
      <c r="D17" s="194">
        <v>5701</v>
      </c>
      <c r="E17" s="194">
        <v>277379476.97000003</v>
      </c>
      <c r="F17" s="182">
        <f t="shared" si="0"/>
        <v>5479</v>
      </c>
      <c r="G17" s="182">
        <f t="shared" si="0"/>
        <v>266000636</v>
      </c>
      <c r="H17" s="183">
        <f t="shared" si="1"/>
        <v>1.040518342763278</v>
      </c>
      <c r="I17" s="182">
        <f t="shared" si="2"/>
        <v>222</v>
      </c>
      <c r="J17" s="183">
        <f t="shared" si="3"/>
        <v>1.0427774953515525</v>
      </c>
      <c r="K17" s="182">
        <f t="shared" si="4"/>
        <v>11378840.970000029</v>
      </c>
    </row>
    <row r="18" spans="1:11" s="184" customFormat="1" x14ac:dyDescent="0.2">
      <c r="A18" s="193" t="s">
        <v>28</v>
      </c>
      <c r="B18" s="194">
        <v>7000</v>
      </c>
      <c r="C18" s="194">
        <v>189156973</v>
      </c>
      <c r="D18" s="194">
        <v>3014</v>
      </c>
      <c r="E18" s="194">
        <v>66721373.969999999</v>
      </c>
      <c r="F18" s="182">
        <f t="shared" si="0"/>
        <v>2917</v>
      </c>
      <c r="G18" s="182">
        <f t="shared" si="0"/>
        <v>78815405</v>
      </c>
      <c r="H18" s="183">
        <f t="shared" si="1"/>
        <v>1.0332533424751458</v>
      </c>
      <c r="I18" s="182">
        <f t="shared" si="2"/>
        <v>97</v>
      </c>
      <c r="J18" s="183">
        <f t="shared" si="3"/>
        <v>0.84655244707554311</v>
      </c>
      <c r="K18" s="182">
        <f t="shared" si="4"/>
        <v>-12094031.030000001</v>
      </c>
    </row>
    <row r="19" spans="1:11" x14ac:dyDescent="0.2">
      <c r="A19" s="193" t="s">
        <v>23</v>
      </c>
      <c r="B19" s="194">
        <v>1160</v>
      </c>
      <c r="C19" s="194">
        <v>88245328</v>
      </c>
      <c r="D19" s="194">
        <v>489</v>
      </c>
      <c r="E19" s="194">
        <v>37301009.189999998</v>
      </c>
      <c r="F19" s="182">
        <f t="shared" si="0"/>
        <v>483</v>
      </c>
      <c r="G19" s="182">
        <f t="shared" si="0"/>
        <v>36768887</v>
      </c>
      <c r="H19" s="183">
        <f t="shared" si="1"/>
        <v>1.0124223602484472</v>
      </c>
      <c r="I19" s="182">
        <f t="shared" si="2"/>
        <v>6</v>
      </c>
      <c r="J19" s="183">
        <f t="shared" si="3"/>
        <v>1.0144720777107015</v>
      </c>
      <c r="K19" s="182">
        <f t="shared" si="4"/>
        <v>532122.18999999762</v>
      </c>
    </row>
    <row r="20" spans="1:11" x14ac:dyDescent="0.2">
      <c r="A20" s="193" t="s">
        <v>31</v>
      </c>
      <c r="B20" s="194">
        <v>9311</v>
      </c>
      <c r="C20" s="194">
        <v>402091979</v>
      </c>
      <c r="D20" s="194">
        <v>3927</v>
      </c>
      <c r="E20" s="194">
        <v>146011291.91</v>
      </c>
      <c r="F20" s="182">
        <f t="shared" si="0"/>
        <v>3880</v>
      </c>
      <c r="G20" s="182">
        <f t="shared" si="0"/>
        <v>167538325</v>
      </c>
      <c r="H20" s="183">
        <f t="shared" si="1"/>
        <v>1.0121134020618556</v>
      </c>
      <c r="I20" s="182">
        <f t="shared" si="2"/>
        <v>47</v>
      </c>
      <c r="J20" s="183">
        <f t="shared" si="3"/>
        <v>0.87150979878782953</v>
      </c>
      <c r="K20" s="182">
        <f t="shared" si="4"/>
        <v>-21527033.090000004</v>
      </c>
    </row>
    <row r="21" spans="1:11" x14ac:dyDescent="0.2">
      <c r="A21" s="193" t="s">
        <v>43</v>
      </c>
      <c r="B21" s="194">
        <v>10163</v>
      </c>
      <c r="C21" s="194">
        <v>393713641</v>
      </c>
      <c r="D21" s="194">
        <v>4280</v>
      </c>
      <c r="E21" s="194">
        <v>166477987.15000001</v>
      </c>
      <c r="F21" s="182">
        <f t="shared" si="0"/>
        <v>4235</v>
      </c>
      <c r="G21" s="182">
        <f t="shared" si="0"/>
        <v>164047350</v>
      </c>
      <c r="H21" s="183">
        <f t="shared" si="1"/>
        <v>1.0106257378984651</v>
      </c>
      <c r="I21" s="182">
        <f t="shared" si="2"/>
        <v>45</v>
      </c>
      <c r="J21" s="183">
        <f t="shared" si="3"/>
        <v>1.0148166803669794</v>
      </c>
      <c r="K21" s="182">
        <f t="shared" si="4"/>
        <v>2430637.150000006</v>
      </c>
    </row>
    <row r="22" spans="1:11" x14ac:dyDescent="0.2">
      <c r="A22" s="193" t="s">
        <v>19</v>
      </c>
      <c r="B22" s="194">
        <v>43422</v>
      </c>
      <c r="C22" s="194">
        <v>3568313502</v>
      </c>
      <c r="D22" s="194">
        <v>18269</v>
      </c>
      <c r="E22" s="194">
        <v>1501771112.1400001</v>
      </c>
      <c r="F22" s="182">
        <f t="shared" si="0"/>
        <v>18093</v>
      </c>
      <c r="G22" s="182">
        <f t="shared" si="0"/>
        <v>1486797293</v>
      </c>
      <c r="H22" s="183">
        <f t="shared" si="1"/>
        <v>1.0097275189299728</v>
      </c>
      <c r="I22" s="182">
        <f t="shared" si="2"/>
        <v>176</v>
      </c>
      <c r="J22" s="183">
        <f t="shared" si="3"/>
        <v>1.0100711907470497</v>
      </c>
      <c r="K22" s="182">
        <f t="shared" si="4"/>
        <v>14973819.140000105</v>
      </c>
    </row>
    <row r="23" spans="1:11" x14ac:dyDescent="0.2">
      <c r="A23" s="193" t="s">
        <v>41</v>
      </c>
      <c r="B23" s="194">
        <v>6454</v>
      </c>
      <c r="C23" s="194">
        <v>171030164</v>
      </c>
      <c r="D23" s="194">
        <v>2670</v>
      </c>
      <c r="E23" s="194">
        <v>71958156.530000001</v>
      </c>
      <c r="F23" s="182">
        <f t="shared" si="0"/>
        <v>2689</v>
      </c>
      <c r="G23" s="182">
        <f t="shared" si="0"/>
        <v>71262568</v>
      </c>
      <c r="H23" s="183">
        <f t="shared" si="1"/>
        <v>0.99293417627370772</v>
      </c>
      <c r="I23" s="182">
        <f t="shared" si="2"/>
        <v>-19</v>
      </c>
      <c r="J23" s="183">
        <f t="shared" si="3"/>
        <v>1.0097609242765431</v>
      </c>
      <c r="K23" s="182">
        <f t="shared" si="4"/>
        <v>695588.53000000119</v>
      </c>
    </row>
    <row r="24" spans="1:11" x14ac:dyDescent="0.2">
      <c r="A24" s="193" t="s">
        <v>40</v>
      </c>
      <c r="B24" s="194">
        <v>9614</v>
      </c>
      <c r="C24" s="194">
        <v>288880863</v>
      </c>
      <c r="D24" s="194">
        <v>3958</v>
      </c>
      <c r="E24" s="194">
        <v>115396563.31</v>
      </c>
      <c r="F24" s="182">
        <f t="shared" si="0"/>
        <v>4006</v>
      </c>
      <c r="G24" s="182">
        <f t="shared" si="0"/>
        <v>120367026</v>
      </c>
      <c r="H24" s="183">
        <f t="shared" si="1"/>
        <v>0.98801797304043937</v>
      </c>
      <c r="I24" s="182">
        <f t="shared" si="2"/>
        <v>-48</v>
      </c>
      <c r="J24" s="183">
        <f t="shared" si="3"/>
        <v>0.95870577802595203</v>
      </c>
      <c r="K24" s="182">
        <f t="shared" si="4"/>
        <v>-4970462.6899999976</v>
      </c>
    </row>
    <row r="25" spans="1:11" x14ac:dyDescent="0.2">
      <c r="A25" s="193" t="s">
        <v>18</v>
      </c>
      <c r="B25" s="194">
        <v>7857</v>
      </c>
      <c r="C25" s="194">
        <v>250966025</v>
      </c>
      <c r="D25" s="194">
        <v>3185</v>
      </c>
      <c r="E25" s="194">
        <v>85766897.329999998</v>
      </c>
      <c r="F25" s="182">
        <f t="shared" si="0"/>
        <v>3274</v>
      </c>
      <c r="G25" s="182">
        <f t="shared" si="0"/>
        <v>104569177</v>
      </c>
      <c r="H25" s="183">
        <f t="shared" si="1"/>
        <v>0.97281612706169818</v>
      </c>
      <c r="I25" s="182">
        <f t="shared" si="2"/>
        <v>-89</v>
      </c>
      <c r="J25" s="183">
        <f t="shared" si="3"/>
        <v>0.82019290760985908</v>
      </c>
      <c r="K25" s="182">
        <f t="shared" si="4"/>
        <v>-18802279.670000002</v>
      </c>
    </row>
    <row r="26" spans="1:11" x14ac:dyDescent="0.2">
      <c r="A26" s="193" t="s">
        <v>27</v>
      </c>
      <c r="B26" s="194">
        <v>12930</v>
      </c>
      <c r="C26" s="194">
        <v>723836857</v>
      </c>
      <c r="D26" s="194">
        <v>5150</v>
      </c>
      <c r="E26" s="194">
        <v>282429671.31</v>
      </c>
      <c r="F26" s="182">
        <f t="shared" si="0"/>
        <v>5388</v>
      </c>
      <c r="G26" s="182">
        <f t="shared" si="0"/>
        <v>301598690</v>
      </c>
      <c r="H26" s="183">
        <f t="shared" si="1"/>
        <v>0.95582776540460279</v>
      </c>
      <c r="I26" s="182">
        <f t="shared" si="2"/>
        <v>-238</v>
      </c>
      <c r="J26" s="183">
        <f t="shared" si="3"/>
        <v>0.93644196965842263</v>
      </c>
      <c r="K26" s="182">
        <f t="shared" si="4"/>
        <v>-19169018.689999998</v>
      </c>
    </row>
    <row r="27" spans="1:11" x14ac:dyDescent="0.2">
      <c r="A27" s="193" t="s">
        <v>20</v>
      </c>
      <c r="B27" s="194">
        <v>3653</v>
      </c>
      <c r="C27" s="194">
        <v>93843954</v>
      </c>
      <c r="D27" s="194">
        <v>1437</v>
      </c>
      <c r="E27" s="194">
        <v>34984396.960000001</v>
      </c>
      <c r="F27" s="182">
        <f t="shared" si="0"/>
        <v>1522</v>
      </c>
      <c r="G27" s="182">
        <f t="shared" si="0"/>
        <v>39101648</v>
      </c>
      <c r="H27" s="202">
        <f t="shared" si="1"/>
        <v>0.94415243101182655</v>
      </c>
      <c r="I27" s="182">
        <f t="shared" si="2"/>
        <v>-85</v>
      </c>
      <c r="J27" s="183">
        <f t="shared" si="3"/>
        <v>0.89470389994815569</v>
      </c>
      <c r="K27" s="182">
        <f t="shared" si="4"/>
        <v>-4117251.0399999991</v>
      </c>
    </row>
    <row r="28" spans="1:11" s="184" customFormat="1" x14ac:dyDescent="0.2">
      <c r="A28" s="193" t="s">
        <v>42</v>
      </c>
      <c r="B28" s="194">
        <v>8778</v>
      </c>
      <c r="C28" s="194">
        <v>313352667</v>
      </c>
      <c r="D28" s="194">
        <v>3417</v>
      </c>
      <c r="E28" s="194">
        <v>120288621.31</v>
      </c>
      <c r="F28" s="182">
        <f t="shared" si="0"/>
        <v>3658</v>
      </c>
      <c r="G28" s="182">
        <f t="shared" si="0"/>
        <v>130563611</v>
      </c>
      <c r="H28" s="202">
        <f t="shared" si="1"/>
        <v>0.93411700382722795</v>
      </c>
      <c r="I28" s="182">
        <f t="shared" si="2"/>
        <v>-241</v>
      </c>
      <c r="J28" s="183">
        <f t="shared" si="3"/>
        <v>0.92130280702790923</v>
      </c>
      <c r="K28" s="182">
        <f t="shared" si="4"/>
        <v>-10274989.689999998</v>
      </c>
    </row>
    <row r="29" spans="1:11" x14ac:dyDescent="0.2">
      <c r="A29" s="193" t="s">
        <v>25</v>
      </c>
      <c r="B29" s="194">
        <v>9909</v>
      </c>
      <c r="C29" s="194">
        <v>443571901</v>
      </c>
      <c r="D29" s="194">
        <v>3787</v>
      </c>
      <c r="E29" s="194">
        <v>169373170.03</v>
      </c>
      <c r="F29" s="182">
        <f t="shared" si="0"/>
        <v>4129</v>
      </c>
      <c r="G29" s="182">
        <f t="shared" si="0"/>
        <v>184821625</v>
      </c>
      <c r="H29" s="202">
        <f t="shared" si="1"/>
        <v>0.91717122790021799</v>
      </c>
      <c r="I29" s="182">
        <f t="shared" si="2"/>
        <v>-342</v>
      </c>
      <c r="J29" s="183">
        <f t="shared" si="3"/>
        <v>0.9164142455191594</v>
      </c>
      <c r="K29" s="182">
        <f t="shared" si="4"/>
        <v>-15448454.969999999</v>
      </c>
    </row>
    <row r="30" spans="1:11" x14ac:dyDescent="0.2">
      <c r="A30" s="193" t="s">
        <v>37</v>
      </c>
      <c r="B30" s="194">
        <v>20338</v>
      </c>
      <c r="C30" s="194">
        <v>922650300</v>
      </c>
      <c r="D30" s="194">
        <v>7255</v>
      </c>
      <c r="E30" s="194">
        <v>335044153.58999997</v>
      </c>
      <c r="F30" s="182">
        <f t="shared" si="0"/>
        <v>8474</v>
      </c>
      <c r="G30" s="182">
        <f t="shared" si="0"/>
        <v>384437625</v>
      </c>
      <c r="H30" s="202">
        <f t="shared" si="1"/>
        <v>0.85614821807882935</v>
      </c>
      <c r="I30" s="182">
        <f t="shared" si="2"/>
        <v>-1219</v>
      </c>
      <c r="J30" s="183">
        <f t="shared" si="3"/>
        <v>0.87151759297753428</v>
      </c>
      <c r="K30" s="182">
        <f t="shared" si="4"/>
        <v>-49393471.410000026</v>
      </c>
    </row>
    <row r="31" spans="1:11" x14ac:dyDescent="0.2">
      <c r="A31" s="193" t="s">
        <v>33</v>
      </c>
      <c r="B31" s="194">
        <v>3953</v>
      </c>
      <c r="C31" s="194">
        <v>105831843</v>
      </c>
      <c r="D31" s="194">
        <v>1393</v>
      </c>
      <c r="E31" s="194">
        <v>35945809.43</v>
      </c>
      <c r="F31" s="182">
        <f t="shared" si="0"/>
        <v>1647</v>
      </c>
      <c r="G31" s="182">
        <f t="shared" si="0"/>
        <v>44096601</v>
      </c>
      <c r="H31" s="202">
        <f t="shared" si="1"/>
        <v>0.84578020643594409</v>
      </c>
      <c r="I31" s="182">
        <f t="shared" si="2"/>
        <v>-254</v>
      </c>
      <c r="J31" s="183">
        <f t="shared" si="3"/>
        <v>0.81516054786172742</v>
      </c>
      <c r="K31" s="182">
        <f t="shared" si="4"/>
        <v>-8150791.5700000003</v>
      </c>
    </row>
    <row r="32" spans="1:11" x14ac:dyDescent="0.2">
      <c r="A32" s="193" t="s">
        <v>46</v>
      </c>
      <c r="B32" s="194">
        <v>1210</v>
      </c>
      <c r="C32" s="194">
        <v>31069833</v>
      </c>
      <c r="D32" s="194">
        <v>417</v>
      </c>
      <c r="E32" s="194">
        <v>9853046.5700000003</v>
      </c>
      <c r="F32" s="182">
        <f t="shared" si="0"/>
        <v>504</v>
      </c>
      <c r="G32" s="182">
        <f t="shared" si="0"/>
        <v>12945764</v>
      </c>
      <c r="H32" s="202">
        <f t="shared" si="1"/>
        <v>0.82738095238095233</v>
      </c>
      <c r="I32" s="182">
        <f t="shared" si="2"/>
        <v>-87</v>
      </c>
      <c r="J32" s="183">
        <f t="shared" si="3"/>
        <v>0.7611019766774676</v>
      </c>
      <c r="K32" s="182">
        <f t="shared" si="4"/>
        <v>-3092717.4299999997</v>
      </c>
    </row>
    <row r="33" spans="1:11" x14ac:dyDescent="0.2">
      <c r="A33" s="193" t="s">
        <v>9</v>
      </c>
      <c r="B33" s="194">
        <v>10850</v>
      </c>
      <c r="C33" s="194">
        <v>661455616</v>
      </c>
      <c r="D33" s="194">
        <v>3678</v>
      </c>
      <c r="E33" s="194">
        <v>226356602.94999999</v>
      </c>
      <c r="F33" s="182">
        <f t="shared" si="0"/>
        <v>4521</v>
      </c>
      <c r="G33" s="182">
        <f t="shared" si="0"/>
        <v>275606507</v>
      </c>
      <c r="H33" s="202">
        <f t="shared" si="1"/>
        <v>0.81353682813536832</v>
      </c>
      <c r="I33" s="182">
        <f t="shared" si="2"/>
        <v>-843</v>
      </c>
      <c r="J33" s="183">
        <f t="shared" si="3"/>
        <v>0.82130355126194454</v>
      </c>
      <c r="K33" s="182">
        <f t="shared" si="4"/>
        <v>-49249904.050000012</v>
      </c>
    </row>
    <row r="34" spans="1:11" x14ac:dyDescent="0.2">
      <c r="A34" s="193" t="s">
        <v>17</v>
      </c>
      <c r="B34" s="194">
        <v>4640</v>
      </c>
      <c r="C34" s="194">
        <v>121161407</v>
      </c>
      <c r="D34" s="194">
        <v>1369</v>
      </c>
      <c r="E34" s="194">
        <v>31292335.82</v>
      </c>
      <c r="F34" s="182">
        <f t="shared" si="0"/>
        <v>1933</v>
      </c>
      <c r="G34" s="182">
        <f t="shared" si="0"/>
        <v>50483920</v>
      </c>
      <c r="H34" s="202">
        <f t="shared" si="1"/>
        <v>0.70822555613036731</v>
      </c>
      <c r="I34" s="182">
        <f t="shared" si="2"/>
        <v>-564</v>
      </c>
      <c r="J34" s="183">
        <f t="shared" si="3"/>
        <v>0.61984758354739489</v>
      </c>
      <c r="K34" s="182">
        <f t="shared" si="4"/>
        <v>-19191584.18</v>
      </c>
    </row>
    <row r="35" spans="1:11" x14ac:dyDescent="0.2">
      <c r="A35" s="193" t="s">
        <v>122</v>
      </c>
      <c r="B35" s="194">
        <v>125</v>
      </c>
      <c r="C35" s="194">
        <v>3442518</v>
      </c>
      <c r="D35" s="194">
        <v>32</v>
      </c>
      <c r="E35" s="194">
        <v>1018453.16</v>
      </c>
      <c r="F35" s="182">
        <f t="shared" si="0"/>
        <v>52</v>
      </c>
      <c r="G35" s="182">
        <f t="shared" si="0"/>
        <v>1434383</v>
      </c>
      <c r="H35" s="202">
        <f t="shared" si="1"/>
        <v>0.61538461538461542</v>
      </c>
      <c r="I35" s="182">
        <f t="shared" si="2"/>
        <v>-20</v>
      </c>
      <c r="J35" s="183">
        <f t="shared" si="3"/>
        <v>0.71002874406626404</v>
      </c>
      <c r="K35" s="182">
        <f t="shared" si="4"/>
        <v>-415929.83999999997</v>
      </c>
    </row>
    <row r="36" spans="1:11" x14ac:dyDescent="0.2">
      <c r="A36" s="193" t="s">
        <v>119</v>
      </c>
      <c r="B36" s="194">
        <v>30</v>
      </c>
      <c r="C36" s="194">
        <v>544994</v>
      </c>
      <c r="D36" s="194">
        <v>7</v>
      </c>
      <c r="E36" s="194">
        <v>124857.36</v>
      </c>
      <c r="F36" s="182">
        <f t="shared" si="0"/>
        <v>13</v>
      </c>
      <c r="G36" s="182">
        <f t="shared" si="0"/>
        <v>227081</v>
      </c>
      <c r="H36" s="202">
        <f t="shared" si="1"/>
        <v>0.53846153846153844</v>
      </c>
      <c r="I36" s="182">
        <f t="shared" si="2"/>
        <v>-6</v>
      </c>
      <c r="J36" s="183">
        <f t="shared" si="3"/>
        <v>0.54983622584011871</v>
      </c>
      <c r="K36" s="182">
        <f t="shared" si="4"/>
        <v>-102223.64</v>
      </c>
    </row>
    <row r="37" spans="1:11" x14ac:dyDescent="0.2">
      <c r="A37" s="193" t="s">
        <v>26</v>
      </c>
      <c r="B37" s="194">
        <v>818</v>
      </c>
      <c r="C37" s="194">
        <v>29661445</v>
      </c>
      <c r="D37" s="194">
        <v>169</v>
      </c>
      <c r="E37" s="194">
        <v>12088272.34</v>
      </c>
      <c r="F37" s="182">
        <f t="shared" si="0"/>
        <v>341</v>
      </c>
      <c r="G37" s="182">
        <f t="shared" si="0"/>
        <v>12358935</v>
      </c>
      <c r="H37" s="202">
        <f t="shared" si="1"/>
        <v>0.49560117302052786</v>
      </c>
      <c r="I37" s="182">
        <f t="shared" si="2"/>
        <v>-172</v>
      </c>
      <c r="J37" s="183">
        <f t="shared" si="3"/>
        <v>0.97809983950882495</v>
      </c>
      <c r="K37" s="182">
        <f t="shared" si="4"/>
        <v>-270662.66000000015</v>
      </c>
    </row>
    <row r="38" spans="1:11" s="184" customFormat="1" x14ac:dyDescent="0.2">
      <c r="A38" s="193" t="s">
        <v>56</v>
      </c>
      <c r="B38" s="194">
        <v>1765</v>
      </c>
      <c r="C38" s="194">
        <v>107098358</v>
      </c>
      <c r="D38" s="194">
        <v>311</v>
      </c>
      <c r="E38" s="194">
        <v>26540362</v>
      </c>
      <c r="F38" s="182">
        <f t="shared" si="0"/>
        <v>735</v>
      </c>
      <c r="G38" s="182">
        <f t="shared" si="0"/>
        <v>44624316</v>
      </c>
      <c r="H38" s="202">
        <f t="shared" si="1"/>
        <v>0.42312925170068028</v>
      </c>
      <c r="I38" s="182">
        <f t="shared" si="2"/>
        <v>-424</v>
      </c>
      <c r="J38" s="183">
        <f t="shared" si="3"/>
        <v>0.59475112178750256</v>
      </c>
      <c r="K38" s="182">
        <f t="shared" si="4"/>
        <v>-18083954</v>
      </c>
    </row>
    <row r="39" spans="1:11" x14ac:dyDescent="0.2">
      <c r="A39" s="193" t="s">
        <v>123</v>
      </c>
      <c r="B39" s="194">
        <v>80</v>
      </c>
      <c r="C39" s="194">
        <v>3715930</v>
      </c>
      <c r="D39" s="194">
        <v>6</v>
      </c>
      <c r="E39" s="194">
        <v>253678.28</v>
      </c>
      <c r="F39" s="182">
        <f t="shared" si="0"/>
        <v>33</v>
      </c>
      <c r="G39" s="182">
        <f t="shared" si="0"/>
        <v>1548304</v>
      </c>
      <c r="H39" s="202">
        <f t="shared" si="1"/>
        <v>0.18181818181818182</v>
      </c>
      <c r="I39" s="182">
        <f t="shared" si="2"/>
        <v>-27</v>
      </c>
      <c r="J39" s="183">
        <f t="shared" si="3"/>
        <v>0.1638426820572704</v>
      </c>
      <c r="K39" s="182">
        <f t="shared" si="4"/>
        <v>-1294625.72</v>
      </c>
    </row>
    <row r="40" spans="1:11" s="189" customFormat="1" ht="21.75" customHeight="1" x14ac:dyDescent="0.2">
      <c r="A40" s="185" t="s">
        <v>50</v>
      </c>
      <c r="B40" s="186">
        <v>247725</v>
      </c>
      <c r="C40" s="186">
        <v>12116931700</v>
      </c>
      <c r="D40" s="186">
        <v>103076</v>
      </c>
      <c r="E40" s="186">
        <v>4946501996.1099997</v>
      </c>
      <c r="F40" s="187">
        <f t="shared" ref="F40:G40" si="5">ROUND(B40/12*4,0)</f>
        <v>82575</v>
      </c>
      <c r="G40" s="187">
        <f t="shared" si="5"/>
        <v>4038977233</v>
      </c>
      <c r="H40" s="188">
        <f t="shared" si="1"/>
        <v>1.248271268543748</v>
      </c>
      <c r="I40" s="187">
        <f t="shared" si="2"/>
        <v>20501</v>
      </c>
      <c r="J40" s="188">
        <f t="shared" si="3"/>
        <v>1.2246917253445186</v>
      </c>
      <c r="K40" s="187">
        <f t="shared" si="4"/>
        <v>907524763.10999966</v>
      </c>
    </row>
  </sheetData>
  <mergeCells count="9">
    <mergeCell ref="G3:G4"/>
    <mergeCell ref="H3:I3"/>
    <mergeCell ref="J3:K3"/>
    <mergeCell ref="A3:A4"/>
    <mergeCell ref="B3:B4"/>
    <mergeCell ref="C3:C4"/>
    <mergeCell ref="D3:D4"/>
    <mergeCell ref="E3:E4"/>
    <mergeCell ref="F3:F4"/>
  </mergeCells>
  <printOptions horizontalCentered="1" verticalCentered="1"/>
  <pageMargins left="0.118110236220472" right="0.118110236220472" top="0.15748031496063" bottom="0.15748031496063" header="0.31496062992126" footer="0.31496062992126"/>
  <pageSetup paperSize="9" scale="87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3"/>
  <sheetViews>
    <sheetView showGridLines="0" zoomScale="55" zoomScaleNormal="55" workbookViewId="0">
      <pane xSplit="1" ySplit="8" topLeftCell="B9" activePane="bottomRight" state="frozen"/>
      <selection activeCell="E24" sqref="E24"/>
      <selection pane="topRight" activeCell="E24" sqref="E24"/>
      <selection pane="bottomLeft" activeCell="E24" sqref="E24"/>
      <selection pane="bottomRight" activeCell="M21" sqref="M21"/>
    </sheetView>
  </sheetViews>
  <sheetFormatPr defaultColWidth="10.6640625" defaultRowHeight="15" x14ac:dyDescent="0.25"/>
  <cols>
    <col min="1" max="1" width="67.1640625" style="33" customWidth="1"/>
    <col min="2" max="2" width="18.83203125" style="33" customWidth="1"/>
    <col min="3" max="3" width="3.6640625" style="33" hidden="1" customWidth="1"/>
    <col min="4" max="4" width="16.83203125" style="33" hidden="1" customWidth="1"/>
    <col min="5" max="5" width="12.6640625" style="33" hidden="1" customWidth="1"/>
    <col min="6" max="6" width="21.5" style="33" customWidth="1"/>
    <col min="7" max="7" width="22" style="33" customWidth="1"/>
    <col min="8" max="8" width="22.1640625" style="33" customWidth="1"/>
    <col min="9" max="9" width="23.1640625" style="33" customWidth="1"/>
    <col min="10" max="10" width="0.33203125" style="33" customWidth="1"/>
    <col min="11" max="11" width="20.83203125" style="33" hidden="1" customWidth="1"/>
    <col min="12" max="12" width="24.6640625" style="33" hidden="1" customWidth="1"/>
    <col min="13" max="13" width="24.6640625" style="33" customWidth="1"/>
    <col min="14" max="14" width="22.5" style="33" customWidth="1"/>
    <col min="15" max="15" width="19.6640625" style="33" customWidth="1"/>
    <col min="16" max="16" width="0.1640625" style="33" customWidth="1"/>
    <col min="17" max="17" width="17.5" style="33" hidden="1" customWidth="1"/>
    <col min="18" max="18" width="24.6640625" style="33" hidden="1" customWidth="1"/>
    <col min="19" max="19" width="20.33203125" style="33" customWidth="1"/>
    <col min="20" max="20" width="22.6640625" style="33" customWidth="1"/>
    <col min="21" max="21" width="21.83203125" style="33" customWidth="1"/>
    <col min="22" max="22" width="22.5" style="33" customWidth="1"/>
    <col min="23" max="23" width="13.33203125" style="33" hidden="1" customWidth="1"/>
    <col min="24" max="25" width="23.5" style="33" hidden="1" customWidth="1"/>
    <col min="26" max="26" width="21.6640625" style="33" customWidth="1"/>
    <col min="27" max="27" width="22.1640625" style="33" customWidth="1"/>
    <col min="28" max="28" width="18.83203125" style="34" customWidth="1"/>
    <col min="29" max="31" width="25" style="34" hidden="1" customWidth="1"/>
    <col min="32" max="32" width="18.1640625" style="34" customWidth="1"/>
    <col min="33" max="33" width="18.33203125" style="34" customWidth="1"/>
    <col min="34" max="34" width="20.5" style="34" customWidth="1"/>
    <col min="35" max="35" width="18.6640625" style="34" customWidth="1"/>
    <col min="36" max="38" width="25" style="34" hidden="1" customWidth="1"/>
    <col min="39" max="39" width="19.5" style="34" customWidth="1"/>
    <col min="40" max="40" width="19.1640625" style="34" customWidth="1"/>
    <col min="41" max="16384" width="10.6640625" style="33"/>
  </cols>
  <sheetData>
    <row r="1" spans="1:40" ht="0.75" customHeight="1" x14ac:dyDescent="0.25">
      <c r="A1" s="70"/>
    </row>
    <row r="2" spans="1:40" ht="48.75" customHeight="1" x14ac:dyDescent="0.25">
      <c r="A2" s="244" t="s">
        <v>64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</row>
    <row r="3" spans="1:40" ht="15.75" x14ac:dyDescent="0.25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V3" s="71"/>
      <c r="W3" s="71"/>
      <c r="X3" s="71"/>
      <c r="Y3" s="71"/>
      <c r="Z3" s="71"/>
      <c r="AA3" s="71"/>
    </row>
    <row r="4" spans="1:40" ht="0.75" customHeight="1" x14ac:dyDescent="0.2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</row>
    <row r="5" spans="1:40" ht="89.25" customHeight="1" x14ac:dyDescent="0.25">
      <c r="A5" s="248" t="s">
        <v>65</v>
      </c>
      <c r="B5" s="249" t="s">
        <v>66</v>
      </c>
      <c r="C5" s="249" t="s">
        <v>67</v>
      </c>
      <c r="D5" s="249" t="s">
        <v>67</v>
      </c>
      <c r="E5" s="249" t="s">
        <v>67</v>
      </c>
      <c r="F5" s="249" t="s">
        <v>67</v>
      </c>
      <c r="G5" s="249" t="s">
        <v>67</v>
      </c>
      <c r="H5" s="249" t="s">
        <v>67</v>
      </c>
      <c r="I5" s="249" t="s">
        <v>67</v>
      </c>
      <c r="J5" s="249" t="s">
        <v>67</v>
      </c>
      <c r="K5" s="249" t="s">
        <v>67</v>
      </c>
      <c r="L5" s="249" t="s">
        <v>67</v>
      </c>
      <c r="M5" s="249" t="s">
        <v>67</v>
      </c>
      <c r="N5" s="249" t="s">
        <v>67</v>
      </c>
      <c r="O5" s="249" t="s">
        <v>181</v>
      </c>
      <c r="P5" s="249" t="s">
        <v>68</v>
      </c>
      <c r="Q5" s="249" t="s">
        <v>68</v>
      </c>
      <c r="R5" s="249" t="s">
        <v>68</v>
      </c>
      <c r="S5" s="249" t="s">
        <v>68</v>
      </c>
      <c r="T5" s="249" t="s">
        <v>68</v>
      </c>
      <c r="U5" s="249" t="s">
        <v>68</v>
      </c>
      <c r="V5" s="249" t="s">
        <v>68</v>
      </c>
      <c r="W5" s="249" t="s">
        <v>68</v>
      </c>
      <c r="X5" s="249" t="s">
        <v>68</v>
      </c>
      <c r="Y5" s="249" t="s">
        <v>68</v>
      </c>
      <c r="Z5" s="249" t="s">
        <v>68</v>
      </c>
      <c r="AA5" s="249" t="s">
        <v>68</v>
      </c>
      <c r="AB5" s="250" t="s">
        <v>182</v>
      </c>
      <c r="AC5" s="250" t="s">
        <v>68</v>
      </c>
      <c r="AD5" s="250" t="s">
        <v>68</v>
      </c>
      <c r="AE5" s="250" t="s">
        <v>68</v>
      </c>
      <c r="AF5" s="250" t="s">
        <v>68</v>
      </c>
      <c r="AG5" s="250" t="s">
        <v>68</v>
      </c>
      <c r="AH5" s="250" t="s">
        <v>68</v>
      </c>
      <c r="AI5" s="250" t="s">
        <v>68</v>
      </c>
      <c r="AJ5" s="250" t="s">
        <v>68</v>
      </c>
      <c r="AK5" s="250" t="s">
        <v>68</v>
      </c>
      <c r="AL5" s="250" t="s">
        <v>68</v>
      </c>
      <c r="AM5" s="250" t="s">
        <v>68</v>
      </c>
      <c r="AN5" s="250" t="s">
        <v>68</v>
      </c>
    </row>
    <row r="6" spans="1:40" ht="65.25" customHeight="1" x14ac:dyDescent="0.25">
      <c r="A6" s="248"/>
      <c r="B6" s="248" t="s">
        <v>69</v>
      </c>
      <c r="C6" s="248" t="s">
        <v>69</v>
      </c>
      <c r="D6" s="248"/>
      <c r="E6" s="248"/>
      <c r="F6" s="248" t="s">
        <v>69</v>
      </c>
      <c r="G6" s="248" t="s">
        <v>69</v>
      </c>
      <c r="H6" s="251" t="s">
        <v>141</v>
      </c>
      <c r="I6" s="248" t="s">
        <v>70</v>
      </c>
      <c r="J6" s="248" t="s">
        <v>70</v>
      </c>
      <c r="K6" s="248"/>
      <c r="L6" s="248"/>
      <c r="M6" s="248" t="s">
        <v>70</v>
      </c>
      <c r="N6" s="248" t="s">
        <v>70</v>
      </c>
      <c r="O6" s="248" t="s">
        <v>69</v>
      </c>
      <c r="P6" s="248"/>
      <c r="Q6" s="248"/>
      <c r="R6" s="248"/>
      <c r="S6" s="248"/>
      <c r="T6" s="248"/>
      <c r="U6" s="251" t="s">
        <v>142</v>
      </c>
      <c r="V6" s="248" t="s">
        <v>70</v>
      </c>
      <c r="W6" s="248" t="s">
        <v>70</v>
      </c>
      <c r="X6" s="248"/>
      <c r="Y6" s="248"/>
      <c r="Z6" s="248" t="s">
        <v>70</v>
      </c>
      <c r="AA6" s="248" t="s">
        <v>70</v>
      </c>
      <c r="AB6" s="250" t="s">
        <v>69</v>
      </c>
      <c r="AC6" s="250" t="s">
        <v>69</v>
      </c>
      <c r="AD6" s="250" t="s">
        <v>69</v>
      </c>
      <c r="AE6" s="250" t="s">
        <v>69</v>
      </c>
      <c r="AF6" s="250" t="s">
        <v>69</v>
      </c>
      <c r="AG6" s="250" t="s">
        <v>69</v>
      </c>
      <c r="AH6" s="252" t="s">
        <v>143</v>
      </c>
      <c r="AI6" s="250" t="s">
        <v>70</v>
      </c>
      <c r="AJ6" s="250" t="s">
        <v>70</v>
      </c>
      <c r="AK6" s="250" t="s">
        <v>70</v>
      </c>
      <c r="AL6" s="250" t="s">
        <v>70</v>
      </c>
      <c r="AM6" s="250" t="s">
        <v>70</v>
      </c>
      <c r="AN6" s="250" t="s">
        <v>70</v>
      </c>
    </row>
    <row r="7" spans="1:40" ht="38.25" customHeight="1" x14ac:dyDescent="0.25">
      <c r="A7" s="248"/>
      <c r="B7" s="248" t="s">
        <v>71</v>
      </c>
      <c r="C7" s="248" t="s">
        <v>144</v>
      </c>
      <c r="D7" s="248"/>
      <c r="E7" s="248"/>
      <c r="F7" s="248" t="s">
        <v>72</v>
      </c>
      <c r="G7" s="248"/>
      <c r="H7" s="251" t="s">
        <v>145</v>
      </c>
      <c r="I7" s="248" t="s">
        <v>73</v>
      </c>
      <c r="J7" s="248" t="s">
        <v>74</v>
      </c>
      <c r="K7" s="248"/>
      <c r="L7" s="248"/>
      <c r="M7" s="248" t="s">
        <v>75</v>
      </c>
      <c r="N7" s="248"/>
      <c r="O7" s="248" t="s">
        <v>76</v>
      </c>
      <c r="P7" s="248" t="s">
        <v>77</v>
      </c>
      <c r="Q7" s="248"/>
      <c r="R7" s="248"/>
      <c r="S7" s="248" t="s">
        <v>78</v>
      </c>
      <c r="T7" s="248"/>
      <c r="U7" s="251"/>
      <c r="V7" s="248" t="s">
        <v>79</v>
      </c>
      <c r="W7" s="248" t="s">
        <v>146</v>
      </c>
      <c r="X7" s="248"/>
      <c r="Y7" s="248"/>
      <c r="Z7" s="248" t="s">
        <v>80</v>
      </c>
      <c r="AA7" s="248"/>
      <c r="AB7" s="250" t="s">
        <v>76</v>
      </c>
      <c r="AC7" s="250" t="s">
        <v>77</v>
      </c>
      <c r="AD7" s="250" t="s">
        <v>77</v>
      </c>
      <c r="AE7" s="250" t="s">
        <v>77</v>
      </c>
      <c r="AF7" s="250" t="s">
        <v>78</v>
      </c>
      <c r="AG7" s="250" t="s">
        <v>78</v>
      </c>
      <c r="AH7" s="252" t="s">
        <v>143</v>
      </c>
      <c r="AI7" s="250" t="s">
        <v>79</v>
      </c>
      <c r="AJ7" s="250" t="s">
        <v>146</v>
      </c>
      <c r="AK7" s="250" t="s">
        <v>146</v>
      </c>
      <c r="AL7" s="250" t="s">
        <v>146</v>
      </c>
      <c r="AM7" s="250" t="s">
        <v>80</v>
      </c>
      <c r="AN7" s="250" t="s">
        <v>80</v>
      </c>
    </row>
    <row r="8" spans="1:40" ht="75" customHeight="1" x14ac:dyDescent="0.25">
      <c r="A8" s="248"/>
      <c r="B8" s="248" t="s">
        <v>81</v>
      </c>
      <c r="C8" s="83" t="s">
        <v>85</v>
      </c>
      <c r="D8" s="83" t="s">
        <v>147</v>
      </c>
      <c r="E8" s="83" t="s">
        <v>148</v>
      </c>
      <c r="F8" s="83" t="s">
        <v>82</v>
      </c>
      <c r="G8" s="83" t="s">
        <v>83</v>
      </c>
      <c r="H8" s="251" t="s">
        <v>145</v>
      </c>
      <c r="I8" s="248" t="s">
        <v>84</v>
      </c>
      <c r="J8" s="83" t="s">
        <v>85</v>
      </c>
      <c r="K8" s="83" t="s">
        <v>147</v>
      </c>
      <c r="L8" s="83" t="s">
        <v>148</v>
      </c>
      <c r="M8" s="83" t="s">
        <v>82</v>
      </c>
      <c r="N8" s="83" t="s">
        <v>83</v>
      </c>
      <c r="O8" s="248"/>
      <c r="P8" s="83" t="s">
        <v>85</v>
      </c>
      <c r="Q8" s="83" t="s">
        <v>147</v>
      </c>
      <c r="R8" s="83" t="s">
        <v>148</v>
      </c>
      <c r="S8" s="83" t="s">
        <v>82</v>
      </c>
      <c r="T8" s="83" t="s">
        <v>83</v>
      </c>
      <c r="U8" s="251"/>
      <c r="V8" s="248"/>
      <c r="W8" s="83" t="s">
        <v>85</v>
      </c>
      <c r="X8" s="83" t="s">
        <v>147</v>
      </c>
      <c r="Y8" s="83" t="s">
        <v>148</v>
      </c>
      <c r="Z8" s="83" t="s">
        <v>82</v>
      </c>
      <c r="AA8" s="83" t="s">
        <v>83</v>
      </c>
      <c r="AB8" s="250" t="s">
        <v>76</v>
      </c>
      <c r="AC8" s="84" t="s">
        <v>85</v>
      </c>
      <c r="AD8" s="84" t="s">
        <v>147</v>
      </c>
      <c r="AE8" s="84" t="s">
        <v>148</v>
      </c>
      <c r="AF8" s="72" t="s">
        <v>82</v>
      </c>
      <c r="AG8" s="72" t="s">
        <v>83</v>
      </c>
      <c r="AH8" s="252" t="s">
        <v>143</v>
      </c>
      <c r="AI8" s="250" t="s">
        <v>79</v>
      </c>
      <c r="AJ8" s="84" t="s">
        <v>149</v>
      </c>
      <c r="AK8" s="84" t="s">
        <v>147</v>
      </c>
      <c r="AL8" s="84" t="s">
        <v>148</v>
      </c>
      <c r="AM8" s="72" t="s">
        <v>82</v>
      </c>
      <c r="AN8" s="72" t="s">
        <v>83</v>
      </c>
    </row>
    <row r="9" spans="1:40" s="74" customFormat="1" ht="84.75" customHeight="1" x14ac:dyDescent="0.2">
      <c r="A9" s="78" t="s">
        <v>150</v>
      </c>
      <c r="B9" s="35">
        <v>3742</v>
      </c>
      <c r="C9" s="35"/>
      <c r="D9" s="35"/>
      <c r="E9" s="35"/>
      <c r="F9" s="35">
        <v>3734</v>
      </c>
      <c r="G9" s="35">
        <v>8</v>
      </c>
      <c r="H9" s="36">
        <f>I9/B9*1000</f>
        <v>193740.51309460183</v>
      </c>
      <c r="I9" s="36">
        <v>724977</v>
      </c>
      <c r="J9" s="36"/>
      <c r="K9" s="36"/>
      <c r="L9" s="36"/>
      <c r="M9" s="37">
        <v>723424.74699999997</v>
      </c>
      <c r="N9" s="37">
        <v>1552.2530000000299</v>
      </c>
      <c r="O9" s="38">
        <f>S9+T9</f>
        <v>1506</v>
      </c>
      <c r="P9" s="35">
        <v>0</v>
      </c>
      <c r="Q9" s="35">
        <v>1267</v>
      </c>
      <c r="R9" s="35">
        <v>0</v>
      </c>
      <c r="S9" s="38">
        <v>1414</v>
      </c>
      <c r="T9" s="38">
        <v>92</v>
      </c>
      <c r="U9" s="73">
        <f>V9/S9*1000</f>
        <v>263284.93635077798</v>
      </c>
      <c r="V9" s="36">
        <f>Z9+AA9</f>
        <v>372284.9</v>
      </c>
      <c r="W9" s="36">
        <v>0</v>
      </c>
      <c r="X9" s="36">
        <v>318256.20149000001</v>
      </c>
      <c r="Y9" s="36">
        <v>0</v>
      </c>
      <c r="Z9" s="36">
        <v>352980.2</v>
      </c>
      <c r="AA9" s="36">
        <v>19304.7</v>
      </c>
      <c r="AB9" s="195">
        <f>IFERROR(O9/(B9/12*5)," ")</f>
        <v>0.96590058792089806</v>
      </c>
      <c r="AC9" s="195" t="str">
        <f t="shared" ref="AC9:AN13" si="0">IFERROR(P9/(C9/12*5)," ")</f>
        <v xml:space="preserve"> </v>
      </c>
      <c r="AD9" s="195" t="str">
        <f t="shared" si="0"/>
        <v xml:space="preserve"> </v>
      </c>
      <c r="AE9" s="195" t="str">
        <f t="shared" si="0"/>
        <v xml:space="preserve"> </v>
      </c>
      <c r="AF9" s="195">
        <f t="shared" si="0"/>
        <v>0.90883770755222271</v>
      </c>
      <c r="AG9" s="195">
        <f t="shared" si="0"/>
        <v>27.6</v>
      </c>
      <c r="AH9" s="195">
        <f>IFERROR(U9/H9," ")</f>
        <v>1.3589565349309165</v>
      </c>
      <c r="AI9" s="195">
        <f t="shared" si="0"/>
        <v>1.2324304908983321</v>
      </c>
      <c r="AJ9" s="195" t="str">
        <f t="shared" si="0"/>
        <v xml:space="preserve"> </v>
      </c>
      <c r="AK9" s="195" t="str">
        <f t="shared" si="0"/>
        <v xml:space="preserve"> </v>
      </c>
      <c r="AL9" s="195" t="str">
        <f t="shared" si="0"/>
        <v xml:space="preserve"> </v>
      </c>
      <c r="AM9" s="195">
        <f t="shared" si="0"/>
        <v>1.1710305508805052</v>
      </c>
      <c r="AN9" s="195">
        <f t="shared" si="0"/>
        <v>29.847763219010758</v>
      </c>
    </row>
    <row r="10" spans="1:40" s="74" customFormat="1" ht="81.75" customHeight="1" x14ac:dyDescent="0.2">
      <c r="A10" s="78" t="s">
        <v>151</v>
      </c>
      <c r="B10" s="35">
        <v>691</v>
      </c>
      <c r="C10" s="35"/>
      <c r="D10" s="35"/>
      <c r="E10" s="35"/>
      <c r="F10" s="35">
        <v>687</v>
      </c>
      <c r="G10" s="35">
        <v>4</v>
      </c>
      <c r="H10" s="36">
        <f>I10/B10*1000</f>
        <v>254845.15195369031</v>
      </c>
      <c r="I10" s="36">
        <v>176098</v>
      </c>
      <c r="J10" s="36"/>
      <c r="K10" s="36"/>
      <c r="L10" s="36"/>
      <c r="M10" s="36">
        <v>175417.9</v>
      </c>
      <c r="N10" s="36">
        <v>680.10000000000605</v>
      </c>
      <c r="O10" s="38">
        <f>S10+T10</f>
        <v>151</v>
      </c>
      <c r="P10" s="35">
        <v>0</v>
      </c>
      <c r="Q10" s="35">
        <v>123</v>
      </c>
      <c r="R10" s="35">
        <v>0</v>
      </c>
      <c r="S10" s="38">
        <v>130</v>
      </c>
      <c r="T10" s="38">
        <v>21</v>
      </c>
      <c r="U10" s="73">
        <f>V10/S10*1000</f>
        <v>286236.15384615381</v>
      </c>
      <c r="V10" s="36">
        <f>Z10+AA10</f>
        <v>37210.699999999997</v>
      </c>
      <c r="W10" s="36">
        <v>0</v>
      </c>
      <c r="X10" s="36">
        <v>29314.21</v>
      </c>
      <c r="Y10" s="36">
        <v>0</v>
      </c>
      <c r="Z10" s="36">
        <v>30792.1</v>
      </c>
      <c r="AA10" s="36">
        <v>6418.6</v>
      </c>
      <c r="AB10" s="195">
        <f>IFERROR(O10/(B10/12*5)," ")</f>
        <v>0.52445730824891457</v>
      </c>
      <c r="AC10" s="195" t="str">
        <f t="shared" si="0"/>
        <v xml:space="preserve"> </v>
      </c>
      <c r="AD10" s="195" t="str">
        <f t="shared" si="0"/>
        <v xml:space="preserve"> </v>
      </c>
      <c r="AE10" s="195" t="str">
        <f t="shared" si="0"/>
        <v xml:space="preserve"> </v>
      </c>
      <c r="AF10" s="195">
        <f t="shared" si="0"/>
        <v>0.45414847161572053</v>
      </c>
      <c r="AG10" s="195">
        <f t="shared" si="0"/>
        <v>12.600000000000001</v>
      </c>
      <c r="AH10" s="195">
        <f>IFERROR(U10/H10," ")</f>
        <v>1.1231767669575594</v>
      </c>
      <c r="AI10" s="195">
        <f t="shared" si="0"/>
        <v>0.50713625367692983</v>
      </c>
      <c r="AJ10" s="195" t="str">
        <f t="shared" si="0"/>
        <v xml:space="preserve"> </v>
      </c>
      <c r="AK10" s="195" t="str">
        <f t="shared" si="0"/>
        <v xml:space="preserve"> </v>
      </c>
      <c r="AL10" s="195" t="str">
        <f t="shared" si="0"/>
        <v xml:space="preserve"> </v>
      </c>
      <c r="AM10" s="195">
        <f t="shared" si="0"/>
        <v>0.42128562706542494</v>
      </c>
      <c r="AN10" s="195">
        <f t="shared" si="0"/>
        <v>22.650551389501345</v>
      </c>
    </row>
    <row r="11" spans="1:40" s="74" customFormat="1" ht="84.75" customHeight="1" x14ac:dyDescent="0.2">
      <c r="A11" s="78" t="s">
        <v>152</v>
      </c>
      <c r="B11" s="35">
        <v>304</v>
      </c>
      <c r="C11" s="35"/>
      <c r="D11" s="35"/>
      <c r="E11" s="35"/>
      <c r="F11" s="35">
        <v>300</v>
      </c>
      <c r="G11" s="35">
        <v>4</v>
      </c>
      <c r="H11" s="36">
        <f>I11/B11*1000</f>
        <v>306298.68421052635</v>
      </c>
      <c r="I11" s="36">
        <v>93114.8</v>
      </c>
      <c r="J11" s="36"/>
      <c r="K11" s="36"/>
      <c r="L11" s="36"/>
      <c r="M11" s="36">
        <v>91952.7</v>
      </c>
      <c r="N11" s="36">
        <v>1162.0999999999999</v>
      </c>
      <c r="O11" s="38">
        <f>S11+T11</f>
        <v>38</v>
      </c>
      <c r="P11" s="35">
        <v>0</v>
      </c>
      <c r="Q11" s="35">
        <v>28</v>
      </c>
      <c r="R11" s="35">
        <v>0</v>
      </c>
      <c r="S11" s="38">
        <v>32</v>
      </c>
      <c r="T11" s="38">
        <v>6</v>
      </c>
      <c r="U11" s="73">
        <f>V11/S11*1000</f>
        <v>403062.5</v>
      </c>
      <c r="V11" s="36">
        <f>Z11+AA11</f>
        <v>12898</v>
      </c>
      <c r="W11" s="36">
        <v>0</v>
      </c>
      <c r="X11" s="36">
        <v>9092.2000000000007</v>
      </c>
      <c r="Y11" s="36">
        <v>0</v>
      </c>
      <c r="Z11" s="36">
        <v>9808.2999999999993</v>
      </c>
      <c r="AA11" s="36">
        <v>3089.7</v>
      </c>
      <c r="AB11" s="195">
        <f>IFERROR(O11/(B11/12*5)," ")</f>
        <v>0.30000000000000004</v>
      </c>
      <c r="AC11" s="195" t="str">
        <f t="shared" si="0"/>
        <v xml:space="preserve"> </v>
      </c>
      <c r="AD11" s="195" t="str">
        <f t="shared" si="0"/>
        <v xml:space="preserve"> </v>
      </c>
      <c r="AE11" s="195" t="str">
        <f t="shared" si="0"/>
        <v xml:space="preserve"> </v>
      </c>
      <c r="AF11" s="195">
        <f t="shared" si="0"/>
        <v>0.25600000000000001</v>
      </c>
      <c r="AG11" s="195">
        <f t="shared" si="0"/>
        <v>3.6000000000000005</v>
      </c>
      <c r="AH11" s="195">
        <f>IFERROR(U11/H11," ")</f>
        <v>1.315913259761069</v>
      </c>
      <c r="AI11" s="195">
        <f t="shared" si="0"/>
        <v>0.33244124457121743</v>
      </c>
      <c r="AJ11" s="195" t="str">
        <f t="shared" si="0"/>
        <v xml:space="preserve"> </v>
      </c>
      <c r="AK11" s="195" t="str">
        <f t="shared" si="0"/>
        <v xml:space="preserve"> </v>
      </c>
      <c r="AL11" s="195" t="str">
        <f t="shared" si="0"/>
        <v xml:space="preserve"> </v>
      </c>
      <c r="AM11" s="195">
        <f t="shared" si="0"/>
        <v>0.25600031320450622</v>
      </c>
      <c r="AN11" s="195">
        <f t="shared" si="0"/>
        <v>6.3809310730573969</v>
      </c>
    </row>
    <row r="12" spans="1:40" s="74" customFormat="1" ht="79.5" customHeight="1" x14ac:dyDescent="0.2">
      <c r="A12" s="78" t="s">
        <v>153</v>
      </c>
      <c r="B12" s="35">
        <v>759</v>
      </c>
      <c r="C12" s="35"/>
      <c r="D12" s="35"/>
      <c r="E12" s="35"/>
      <c r="F12" s="35">
        <v>420</v>
      </c>
      <c r="G12" s="35">
        <v>339</v>
      </c>
      <c r="H12" s="36">
        <f>I12/B12*1000</f>
        <v>199594.86166007907</v>
      </c>
      <c r="I12" s="36">
        <v>151492.5</v>
      </c>
      <c r="J12" s="36"/>
      <c r="K12" s="36"/>
      <c r="L12" s="36"/>
      <c r="M12" s="36">
        <v>83791.899999999994</v>
      </c>
      <c r="N12" s="36">
        <v>67700.600000000006</v>
      </c>
      <c r="O12" s="38">
        <f>S12+T12</f>
        <v>29</v>
      </c>
      <c r="P12" s="35">
        <v>0</v>
      </c>
      <c r="Q12" s="35">
        <v>25</v>
      </c>
      <c r="R12" s="35">
        <v>0</v>
      </c>
      <c r="S12" s="35">
        <v>22</v>
      </c>
      <c r="T12" s="35">
        <v>7</v>
      </c>
      <c r="U12" s="73">
        <f>V12/S12*1000</f>
        <v>308845.02227272728</v>
      </c>
      <c r="V12" s="36">
        <f>Z12+AA12</f>
        <v>6794.5904900000005</v>
      </c>
      <c r="W12" s="36">
        <v>0</v>
      </c>
      <c r="X12" s="36">
        <v>5945.7126200000002</v>
      </c>
      <c r="Y12" s="36">
        <v>0</v>
      </c>
      <c r="Z12" s="36">
        <v>5306.3</v>
      </c>
      <c r="AA12" s="36">
        <v>1488.2904900000001</v>
      </c>
      <c r="AB12" s="195">
        <f>IFERROR(O12/(B12/12*5)," ")</f>
        <v>9.1699604743083002E-2</v>
      </c>
      <c r="AC12" s="195" t="str">
        <f t="shared" si="0"/>
        <v xml:space="preserve"> </v>
      </c>
      <c r="AD12" s="195" t="str">
        <f t="shared" si="0"/>
        <v xml:space="preserve"> </v>
      </c>
      <c r="AE12" s="195" t="str">
        <f t="shared" si="0"/>
        <v xml:space="preserve"> </v>
      </c>
      <c r="AF12" s="195">
        <f t="shared" si="0"/>
        <v>0.12571428571428572</v>
      </c>
      <c r="AG12" s="195">
        <f t="shared" si="0"/>
        <v>4.9557522123893805E-2</v>
      </c>
      <c r="AH12" s="195">
        <f>IFERROR(U12/H12," ")</f>
        <v>1.5473595848309321</v>
      </c>
      <c r="AI12" s="195">
        <f t="shared" si="0"/>
        <v>0.10764240590128225</v>
      </c>
      <c r="AJ12" s="195" t="str">
        <f t="shared" si="0"/>
        <v xml:space="preserve"> </v>
      </c>
      <c r="AK12" s="195" t="str">
        <f t="shared" si="0"/>
        <v xml:space="preserve"> </v>
      </c>
      <c r="AL12" s="195" t="str">
        <f t="shared" si="0"/>
        <v xml:space="preserve"> </v>
      </c>
      <c r="AM12" s="195">
        <f t="shared" si="0"/>
        <v>0.15198509641146699</v>
      </c>
      <c r="AN12" s="195">
        <f t="shared" si="0"/>
        <v>5.2760199702809131E-2</v>
      </c>
    </row>
    <row r="13" spans="1:40" s="77" customFormat="1" ht="81" customHeight="1" x14ac:dyDescent="0.2">
      <c r="A13" s="75" t="s">
        <v>154</v>
      </c>
      <c r="B13" s="76">
        <f>SUM(B9:B12)</f>
        <v>5496</v>
      </c>
      <c r="C13" s="76">
        <f t="shared" ref="C13:G13" si="1">SUM(C9:C12)</f>
        <v>0</v>
      </c>
      <c r="D13" s="76">
        <f t="shared" si="1"/>
        <v>0</v>
      </c>
      <c r="E13" s="76">
        <f t="shared" si="1"/>
        <v>0</v>
      </c>
      <c r="F13" s="76">
        <f t="shared" si="1"/>
        <v>5141</v>
      </c>
      <c r="G13" s="76">
        <f t="shared" si="1"/>
        <v>355</v>
      </c>
      <c r="H13" s="66">
        <f>I13/B13*1000</f>
        <v>208457.47816593887</v>
      </c>
      <c r="I13" s="66">
        <f t="shared" ref="I13" si="2">SUM(I9:I12)</f>
        <v>1145682.3</v>
      </c>
      <c r="J13" s="76">
        <f t="shared" ref="J13:N13" si="3">SUM(J9:J12)</f>
        <v>0</v>
      </c>
      <c r="K13" s="76">
        <f t="shared" si="3"/>
        <v>0</v>
      </c>
      <c r="L13" s="76">
        <f t="shared" si="3"/>
        <v>0</v>
      </c>
      <c r="M13" s="66">
        <f t="shared" si="3"/>
        <v>1074587.247</v>
      </c>
      <c r="N13" s="66">
        <f t="shared" si="3"/>
        <v>71095.053000000044</v>
      </c>
      <c r="O13" s="196">
        <f>SUM(O9:O12)</f>
        <v>1724</v>
      </c>
      <c r="P13" s="76">
        <f t="shared" ref="P13:T13" si="4">SUM(P9:P12)</f>
        <v>0</v>
      </c>
      <c r="Q13" s="76">
        <f t="shared" si="4"/>
        <v>1443</v>
      </c>
      <c r="R13" s="76">
        <f t="shared" si="4"/>
        <v>0</v>
      </c>
      <c r="S13" s="76">
        <f t="shared" si="4"/>
        <v>1598</v>
      </c>
      <c r="T13" s="76">
        <f t="shared" si="4"/>
        <v>126</v>
      </c>
      <c r="U13" s="66">
        <f>V13/S13*1000</f>
        <v>268578.34198372968</v>
      </c>
      <c r="V13" s="66">
        <f t="shared" ref="V13" si="5">SUM(V9:V12)</f>
        <v>429188.19049000001</v>
      </c>
      <c r="W13" s="66">
        <f t="shared" ref="W13:AA13" si="6">SUM(W9:W12)</f>
        <v>0</v>
      </c>
      <c r="X13" s="66">
        <f t="shared" si="6"/>
        <v>362608.32411000005</v>
      </c>
      <c r="Y13" s="66">
        <f t="shared" si="6"/>
        <v>0</v>
      </c>
      <c r="Z13" s="66">
        <f t="shared" si="6"/>
        <v>398886.89999999997</v>
      </c>
      <c r="AA13" s="66">
        <f t="shared" si="6"/>
        <v>30301.290490000003</v>
      </c>
      <c r="AB13" s="195">
        <f>IFERROR(O13/(B13/12*5)," ")</f>
        <v>0.75283842794759825</v>
      </c>
      <c r="AC13" s="195" t="str">
        <f t="shared" si="0"/>
        <v xml:space="preserve"> </v>
      </c>
      <c r="AD13" s="195" t="str">
        <f t="shared" si="0"/>
        <v xml:space="preserve"> </v>
      </c>
      <c r="AE13" s="195" t="str">
        <f t="shared" si="0"/>
        <v xml:space="preserve"> </v>
      </c>
      <c r="AF13" s="195">
        <f t="shared" si="0"/>
        <v>0.74600272320560201</v>
      </c>
      <c r="AG13" s="195">
        <f t="shared" si="0"/>
        <v>0.851830985915493</v>
      </c>
      <c r="AH13" s="195">
        <f>IFERROR(U13/H13," ")</f>
        <v>1.2884082852136045</v>
      </c>
      <c r="AI13" s="195">
        <f t="shared" si="0"/>
        <v>0.89907268112285565</v>
      </c>
      <c r="AJ13" s="195" t="str">
        <f t="shared" si="0"/>
        <v xml:space="preserve"> </v>
      </c>
      <c r="AK13" s="195" t="str">
        <f t="shared" si="0"/>
        <v xml:space="preserve"> </v>
      </c>
      <c r="AL13" s="195" t="str">
        <f t="shared" si="0"/>
        <v xml:space="preserve"> </v>
      </c>
      <c r="AM13" s="195">
        <f t="shared" si="0"/>
        <v>0.89088025441641949</v>
      </c>
      <c r="AN13" s="195">
        <f t="shared" si="0"/>
        <v>1.0228995423352447</v>
      </c>
    </row>
  </sheetData>
  <mergeCells count="35">
    <mergeCell ref="AI7:AI8"/>
    <mergeCell ref="AJ7:AL7"/>
    <mergeCell ref="AM7:AN7"/>
    <mergeCell ref="U6:U8"/>
    <mergeCell ref="V6:AA6"/>
    <mergeCell ref="AB6:AG6"/>
    <mergeCell ref="AH6:AH8"/>
    <mergeCell ref="AC7:AE7"/>
    <mergeCell ref="AF7:AG7"/>
    <mergeCell ref="V7:V8"/>
    <mergeCell ref="W7:Y7"/>
    <mergeCell ref="Z7:AA7"/>
    <mergeCell ref="AB7:AB8"/>
    <mergeCell ref="M7:N7"/>
    <mergeCell ref="O7:O8"/>
    <mergeCell ref="P7:R7"/>
    <mergeCell ref="S7:T7"/>
    <mergeCell ref="I6:N6"/>
    <mergeCell ref="O6:T6"/>
    <mergeCell ref="A2:AN2"/>
    <mergeCell ref="A3:N3"/>
    <mergeCell ref="A4:N4"/>
    <mergeCell ref="O4:AA4"/>
    <mergeCell ref="A5:A8"/>
    <mergeCell ref="B5:N5"/>
    <mergeCell ref="O5:AA5"/>
    <mergeCell ref="AB5:AN5"/>
    <mergeCell ref="B6:G6"/>
    <mergeCell ref="H6:H8"/>
    <mergeCell ref="AI6:AN6"/>
    <mergeCell ref="B7:B8"/>
    <mergeCell ref="C7:E7"/>
    <mergeCell ref="F7:G7"/>
    <mergeCell ref="I7:I8"/>
    <mergeCell ref="J7:L7"/>
  </mergeCells>
  <conditionalFormatting sqref="AB9:AN13">
    <cfRule type="cellIs" dxfId="2" priority="3" operator="lessThan">
      <formula>0.3</formula>
    </cfRule>
  </conditionalFormatting>
  <conditionalFormatting sqref="AB9:AN13">
    <cfRule type="cellIs" dxfId="1" priority="1" operator="lessThan">
      <formula>0.9</formula>
    </cfRule>
    <cfRule type="cellIs" dxfId="0" priority="2" operator="greaterThan">
      <formula>1.1</formula>
    </cfRule>
  </conditionalFormatting>
  <printOptions horizontalCentered="1"/>
  <pageMargins left="0" right="0" top="0.94488188976377996" bottom="0" header="0.31496062992126" footer="0.31496062992126"/>
  <pageSetup paperSize="8" scale="47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workbookViewId="0">
      <selection activeCell="E26" sqref="E26"/>
    </sheetView>
  </sheetViews>
  <sheetFormatPr defaultColWidth="9.33203125" defaultRowHeight="12" x14ac:dyDescent="0.2"/>
  <cols>
    <col min="1" max="1" width="38.83203125" style="176" customWidth="1"/>
    <col min="2" max="2" width="10.83203125" style="175" customWidth="1"/>
    <col min="3" max="3" width="16.33203125" style="175" customWidth="1"/>
    <col min="4" max="4" width="10.83203125" style="175" customWidth="1"/>
    <col min="5" max="5" width="15.5" style="175" customWidth="1"/>
    <col min="6" max="6" width="12" style="175" customWidth="1"/>
    <col min="7" max="7" width="14.83203125" style="175" customWidth="1"/>
    <col min="8" max="8" width="10.5" style="175" customWidth="1"/>
    <col min="9" max="9" width="11.33203125" style="176" customWidth="1"/>
    <col min="10" max="10" width="9.33203125" style="176"/>
    <col min="11" max="11" width="13.1640625" style="176" customWidth="1"/>
    <col min="12" max="16384" width="9.33203125" style="176"/>
  </cols>
  <sheetData>
    <row r="1" spans="1:11" ht="15.75" x14ac:dyDescent="0.2">
      <c r="A1" s="174" t="s">
        <v>178</v>
      </c>
    </row>
    <row r="2" spans="1:11" ht="17.25" customHeight="1" x14ac:dyDescent="0.2">
      <c r="A2" s="174" t="s">
        <v>218</v>
      </c>
    </row>
    <row r="3" spans="1:11" ht="28.5" customHeight="1" x14ac:dyDescent="0.2">
      <c r="A3" s="242" t="s">
        <v>1</v>
      </c>
      <c r="B3" s="240" t="s">
        <v>2</v>
      </c>
      <c r="C3" s="240" t="s">
        <v>3</v>
      </c>
      <c r="D3" s="240" t="s">
        <v>172</v>
      </c>
      <c r="E3" s="240" t="s">
        <v>173</v>
      </c>
      <c r="F3" s="240" t="s">
        <v>174</v>
      </c>
      <c r="G3" s="240" t="s">
        <v>175</v>
      </c>
      <c r="H3" s="241" t="s">
        <v>176</v>
      </c>
      <c r="I3" s="241"/>
      <c r="J3" s="241" t="s">
        <v>177</v>
      </c>
      <c r="K3" s="241"/>
    </row>
    <row r="4" spans="1:11" ht="21.75" customHeight="1" x14ac:dyDescent="0.2">
      <c r="A4" s="243"/>
      <c r="B4" s="240"/>
      <c r="C4" s="240"/>
      <c r="D4" s="240"/>
      <c r="E4" s="240"/>
      <c r="F4" s="240"/>
      <c r="G4" s="240"/>
      <c r="H4" s="177" t="s">
        <v>6</v>
      </c>
      <c r="I4" s="178" t="s">
        <v>7</v>
      </c>
      <c r="J4" s="177" t="s">
        <v>6</v>
      </c>
      <c r="K4" s="178" t="s">
        <v>7</v>
      </c>
    </row>
    <row r="5" spans="1:11" x14ac:dyDescent="0.2">
      <c r="A5" s="193" t="s">
        <v>37</v>
      </c>
      <c r="B5" s="194">
        <v>1022</v>
      </c>
      <c r="C5" s="194">
        <v>422809488</v>
      </c>
      <c r="D5" s="194">
        <v>540</v>
      </c>
      <c r="E5" s="194">
        <v>161190517</v>
      </c>
      <c r="F5" s="182">
        <f t="shared" ref="F5:G16" si="0">ROUND(B5/12*5,0)</f>
        <v>426</v>
      </c>
      <c r="G5" s="182">
        <f t="shared" si="0"/>
        <v>176170620</v>
      </c>
      <c r="H5" s="197">
        <f t="shared" ref="H5:H17" si="1">D5/F5</f>
        <v>1.267605633802817</v>
      </c>
      <c r="I5" s="182">
        <f t="shared" ref="I5:I17" si="2">D5-F5</f>
        <v>114</v>
      </c>
      <c r="J5" s="183">
        <f t="shared" ref="J5:J17" si="3">E5/G5</f>
        <v>0.91496821093097136</v>
      </c>
      <c r="K5" s="182">
        <f t="shared" ref="K5:K17" si="4">E5-G5</f>
        <v>-14980103</v>
      </c>
    </row>
    <row r="6" spans="1:11" x14ac:dyDescent="0.2">
      <c r="A6" s="193" t="s">
        <v>53</v>
      </c>
      <c r="B6" s="194">
        <v>174</v>
      </c>
      <c r="C6" s="194">
        <v>32527933</v>
      </c>
      <c r="D6" s="194">
        <v>74</v>
      </c>
      <c r="E6" s="194">
        <v>11877872</v>
      </c>
      <c r="F6" s="182">
        <f t="shared" si="0"/>
        <v>73</v>
      </c>
      <c r="G6" s="182">
        <f t="shared" si="0"/>
        <v>13553305</v>
      </c>
      <c r="H6" s="183">
        <f t="shared" si="1"/>
        <v>1.0136986301369864</v>
      </c>
      <c r="I6" s="182">
        <f t="shared" si="2"/>
        <v>1</v>
      </c>
      <c r="J6" s="183">
        <f t="shared" si="3"/>
        <v>0.87638195997212487</v>
      </c>
      <c r="K6" s="182">
        <f t="shared" si="4"/>
        <v>-1675433</v>
      </c>
    </row>
    <row r="7" spans="1:11" x14ac:dyDescent="0.2">
      <c r="A7" s="193" t="s">
        <v>19</v>
      </c>
      <c r="B7" s="194">
        <v>4139</v>
      </c>
      <c r="C7" s="194">
        <v>1025975251</v>
      </c>
      <c r="D7" s="194">
        <v>1727</v>
      </c>
      <c r="E7" s="194">
        <v>441369301</v>
      </c>
      <c r="F7" s="182">
        <f t="shared" si="0"/>
        <v>1725</v>
      </c>
      <c r="G7" s="182">
        <f t="shared" si="0"/>
        <v>427489688</v>
      </c>
      <c r="H7" s="183">
        <f t="shared" si="1"/>
        <v>1.0011594202898551</v>
      </c>
      <c r="I7" s="182">
        <f t="shared" si="2"/>
        <v>2</v>
      </c>
      <c r="J7" s="183">
        <f t="shared" si="3"/>
        <v>1.0324677141685814</v>
      </c>
      <c r="K7" s="182">
        <f t="shared" si="4"/>
        <v>13879613</v>
      </c>
    </row>
    <row r="8" spans="1:11" x14ac:dyDescent="0.2">
      <c r="A8" s="193" t="s">
        <v>34</v>
      </c>
      <c r="B8" s="194">
        <v>45</v>
      </c>
      <c r="C8" s="194">
        <v>4769790</v>
      </c>
      <c r="D8" s="194">
        <v>18</v>
      </c>
      <c r="E8" s="194">
        <v>2128356</v>
      </c>
      <c r="F8" s="182">
        <f t="shared" si="0"/>
        <v>19</v>
      </c>
      <c r="G8" s="182">
        <f t="shared" si="0"/>
        <v>1987413</v>
      </c>
      <c r="H8" s="183">
        <f t="shared" si="1"/>
        <v>0.94736842105263153</v>
      </c>
      <c r="I8" s="182">
        <f t="shared" si="2"/>
        <v>-1</v>
      </c>
      <c r="J8" s="183">
        <f t="shared" si="3"/>
        <v>1.0709178213084045</v>
      </c>
      <c r="K8" s="182">
        <f t="shared" si="4"/>
        <v>140943</v>
      </c>
    </row>
    <row r="9" spans="1:11" s="184" customFormat="1" x14ac:dyDescent="0.2">
      <c r="A9" s="193" t="s">
        <v>45</v>
      </c>
      <c r="B9" s="194">
        <v>1035</v>
      </c>
      <c r="C9" s="194">
        <v>284418943</v>
      </c>
      <c r="D9" s="194">
        <v>372</v>
      </c>
      <c r="E9" s="194">
        <v>108088076</v>
      </c>
      <c r="F9" s="182">
        <f t="shared" si="0"/>
        <v>431</v>
      </c>
      <c r="G9" s="182">
        <f t="shared" si="0"/>
        <v>118507893</v>
      </c>
      <c r="H9" s="202">
        <f t="shared" si="1"/>
        <v>0.86310904872389793</v>
      </c>
      <c r="I9" s="182">
        <f t="shared" si="2"/>
        <v>-59</v>
      </c>
      <c r="J9" s="183">
        <f t="shared" si="3"/>
        <v>0.91207491133101148</v>
      </c>
      <c r="K9" s="182">
        <f t="shared" si="4"/>
        <v>-10419817</v>
      </c>
    </row>
    <row r="10" spans="1:11" x14ac:dyDescent="0.2">
      <c r="A10" s="193" t="s">
        <v>12</v>
      </c>
      <c r="B10" s="194">
        <v>495</v>
      </c>
      <c r="C10" s="194">
        <v>87525238</v>
      </c>
      <c r="D10" s="194">
        <v>142</v>
      </c>
      <c r="E10" s="194">
        <v>26609289</v>
      </c>
      <c r="F10" s="182">
        <f t="shared" si="0"/>
        <v>206</v>
      </c>
      <c r="G10" s="182">
        <f t="shared" si="0"/>
        <v>36468849</v>
      </c>
      <c r="H10" s="202">
        <f t="shared" si="1"/>
        <v>0.68932038834951459</v>
      </c>
      <c r="I10" s="182">
        <f t="shared" si="2"/>
        <v>-64</v>
      </c>
      <c r="J10" s="183">
        <f t="shared" si="3"/>
        <v>0.72964433289353336</v>
      </c>
      <c r="K10" s="182">
        <f t="shared" si="4"/>
        <v>-9859560</v>
      </c>
    </row>
    <row r="11" spans="1:11" s="184" customFormat="1" x14ac:dyDescent="0.2">
      <c r="A11" s="193" t="s">
        <v>27</v>
      </c>
      <c r="B11" s="194">
        <v>744</v>
      </c>
      <c r="C11" s="194">
        <v>214754419</v>
      </c>
      <c r="D11" s="194">
        <v>204</v>
      </c>
      <c r="E11" s="194">
        <v>59708514</v>
      </c>
      <c r="F11" s="182">
        <f t="shared" si="0"/>
        <v>310</v>
      </c>
      <c r="G11" s="182">
        <f t="shared" si="0"/>
        <v>89481008</v>
      </c>
      <c r="H11" s="202">
        <f t="shared" si="1"/>
        <v>0.65806451612903227</v>
      </c>
      <c r="I11" s="182">
        <f t="shared" si="2"/>
        <v>-106</v>
      </c>
      <c r="J11" s="183">
        <f t="shared" si="3"/>
        <v>0.66727583131383594</v>
      </c>
      <c r="K11" s="182">
        <f t="shared" si="4"/>
        <v>-29772494</v>
      </c>
    </row>
    <row r="12" spans="1:11" x14ac:dyDescent="0.2">
      <c r="A12" s="193" t="s">
        <v>31</v>
      </c>
      <c r="B12" s="194">
        <v>36</v>
      </c>
      <c r="C12" s="194">
        <v>7337895</v>
      </c>
      <c r="D12" s="194">
        <v>7</v>
      </c>
      <c r="E12" s="194">
        <v>1411940</v>
      </c>
      <c r="F12" s="182">
        <f t="shared" si="0"/>
        <v>15</v>
      </c>
      <c r="G12" s="182">
        <f t="shared" si="0"/>
        <v>3057456</v>
      </c>
      <c r="H12" s="202">
        <f t="shared" si="1"/>
        <v>0.46666666666666667</v>
      </c>
      <c r="I12" s="182">
        <f t="shared" si="2"/>
        <v>-8</v>
      </c>
      <c r="J12" s="183">
        <f t="shared" si="3"/>
        <v>0.46180223035098461</v>
      </c>
      <c r="K12" s="182">
        <f t="shared" si="4"/>
        <v>-1645516</v>
      </c>
    </row>
    <row r="13" spans="1:11" s="184" customFormat="1" x14ac:dyDescent="0.2">
      <c r="A13" s="193" t="s">
        <v>9</v>
      </c>
      <c r="B13" s="194">
        <v>210</v>
      </c>
      <c r="C13" s="194">
        <v>67604540</v>
      </c>
      <c r="D13" s="194">
        <v>15</v>
      </c>
      <c r="E13" s="194">
        <v>4068735</v>
      </c>
      <c r="F13" s="182">
        <f t="shared" si="0"/>
        <v>88</v>
      </c>
      <c r="G13" s="182">
        <f t="shared" si="0"/>
        <v>28168558</v>
      </c>
      <c r="H13" s="202">
        <f t="shared" si="1"/>
        <v>0.17045454545454544</v>
      </c>
      <c r="I13" s="182">
        <f t="shared" si="2"/>
        <v>-73</v>
      </c>
      <c r="J13" s="183">
        <f t="shared" si="3"/>
        <v>0.14444243116740302</v>
      </c>
      <c r="K13" s="182">
        <f t="shared" si="4"/>
        <v>-24099823</v>
      </c>
    </row>
    <row r="14" spans="1:11" x14ac:dyDescent="0.2">
      <c r="A14" s="193" t="s">
        <v>121</v>
      </c>
      <c r="B14" s="194">
        <v>329</v>
      </c>
      <c r="C14" s="194">
        <v>88635377</v>
      </c>
      <c r="D14" s="194">
        <v>19</v>
      </c>
      <c r="E14" s="194">
        <v>3759522</v>
      </c>
      <c r="F14" s="182">
        <f t="shared" si="0"/>
        <v>137</v>
      </c>
      <c r="G14" s="182">
        <f t="shared" si="0"/>
        <v>36931407</v>
      </c>
      <c r="H14" s="202">
        <f t="shared" si="1"/>
        <v>0.13868613138686131</v>
      </c>
      <c r="I14" s="182">
        <f t="shared" si="2"/>
        <v>-118</v>
      </c>
      <c r="J14" s="183">
        <f t="shared" si="3"/>
        <v>0.10179742136550606</v>
      </c>
      <c r="K14" s="182">
        <f t="shared" si="4"/>
        <v>-33171885</v>
      </c>
    </row>
    <row r="15" spans="1:11" x14ac:dyDescent="0.2">
      <c r="A15" s="204" t="s">
        <v>42</v>
      </c>
      <c r="B15" s="194">
        <v>8</v>
      </c>
      <c r="C15" s="194">
        <v>2292408</v>
      </c>
      <c r="D15" s="194">
        <v>0</v>
      </c>
      <c r="E15" s="194">
        <v>0</v>
      </c>
      <c r="F15" s="182">
        <f t="shared" si="0"/>
        <v>3</v>
      </c>
      <c r="G15" s="182">
        <f t="shared" si="0"/>
        <v>955170</v>
      </c>
      <c r="H15" s="200">
        <f t="shared" si="1"/>
        <v>0</v>
      </c>
      <c r="I15" s="182">
        <f t="shared" si="2"/>
        <v>-3</v>
      </c>
      <c r="J15" s="183">
        <f t="shared" si="3"/>
        <v>0</v>
      </c>
      <c r="K15" s="182">
        <f t="shared" si="4"/>
        <v>-955170</v>
      </c>
    </row>
    <row r="16" spans="1:11" x14ac:dyDescent="0.2">
      <c r="A16" s="204" t="s">
        <v>219</v>
      </c>
      <c r="B16" s="194">
        <v>4</v>
      </c>
      <c r="C16" s="194">
        <v>970645</v>
      </c>
      <c r="D16" s="194">
        <v>0</v>
      </c>
      <c r="E16" s="194">
        <v>0</v>
      </c>
      <c r="F16" s="182">
        <f t="shared" si="0"/>
        <v>2</v>
      </c>
      <c r="G16" s="182">
        <f t="shared" si="0"/>
        <v>404435</v>
      </c>
      <c r="H16" s="200">
        <f t="shared" si="1"/>
        <v>0</v>
      </c>
      <c r="I16" s="182">
        <f t="shared" si="2"/>
        <v>-2</v>
      </c>
      <c r="J16" s="183">
        <f t="shared" si="3"/>
        <v>0</v>
      </c>
      <c r="K16" s="182">
        <f t="shared" si="4"/>
        <v>-404435</v>
      </c>
    </row>
    <row r="17" spans="1:11" s="189" customFormat="1" ht="21.75" customHeight="1" x14ac:dyDescent="0.2">
      <c r="A17" s="185" t="s">
        <v>50</v>
      </c>
      <c r="B17" s="186">
        <v>8241</v>
      </c>
      <c r="C17" s="186">
        <v>2239621927</v>
      </c>
      <c r="D17" s="186">
        <v>3118</v>
      </c>
      <c r="E17" s="186">
        <v>820212122</v>
      </c>
      <c r="F17" s="187">
        <f>ROUND(B17/12*4,0)</f>
        <v>2747</v>
      </c>
      <c r="G17" s="187">
        <f>ROUND(C17/12*4,0)</f>
        <v>746540642</v>
      </c>
      <c r="H17" s="188">
        <f t="shared" si="1"/>
        <v>1.1350564251911175</v>
      </c>
      <c r="I17" s="187">
        <f t="shared" si="2"/>
        <v>371</v>
      </c>
      <c r="J17" s="188">
        <f t="shared" si="3"/>
        <v>1.0986838168684727</v>
      </c>
      <c r="K17" s="187">
        <f t="shared" si="4"/>
        <v>73671480</v>
      </c>
    </row>
  </sheetData>
  <mergeCells count="9">
    <mergeCell ref="G3:G4"/>
    <mergeCell ref="H3:I3"/>
    <mergeCell ref="J3:K3"/>
    <mergeCell ref="A3:A4"/>
    <mergeCell ref="B3:B4"/>
    <mergeCell ref="C3:C4"/>
    <mergeCell ref="D3:D4"/>
    <mergeCell ref="E3:E4"/>
    <mergeCell ref="F3:F4"/>
  </mergeCells>
  <printOptions horizontalCentered="1"/>
  <pageMargins left="0.11811023622047245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7"/>
  <sheetViews>
    <sheetView tabSelected="1" topLeftCell="A4" zoomScale="85" zoomScaleNormal="85" workbookViewId="0">
      <selection activeCell="AE6" sqref="AE6"/>
    </sheetView>
  </sheetViews>
  <sheetFormatPr defaultRowHeight="12" x14ac:dyDescent="0.2"/>
  <sheetData>
    <row r="2" spans="1:21" ht="40.5" x14ac:dyDescent="0.2">
      <c r="A2" s="255" t="s">
        <v>223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</row>
    <row r="3" spans="1:21" ht="46.5" customHeight="1" x14ac:dyDescent="0.2">
      <c r="A3" s="256" t="s">
        <v>224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</row>
    <row r="4" spans="1:21" ht="148.5" customHeight="1" x14ac:dyDescent="0.2">
      <c r="A4" s="257" t="s">
        <v>227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</row>
    <row r="5" spans="1:21" ht="197.25" customHeight="1" x14ac:dyDescent="0.2">
      <c r="A5" s="259" t="s">
        <v>225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</row>
    <row r="6" spans="1:21" ht="171" customHeight="1" x14ac:dyDescent="0.2">
      <c r="A6" s="257" t="s">
        <v>226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</row>
    <row r="7" spans="1:21" ht="144.75" customHeight="1" x14ac:dyDescent="0.4">
      <c r="A7" s="253" t="s">
        <v>228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</row>
  </sheetData>
  <mergeCells count="6">
    <mergeCell ref="A7:U7"/>
    <mergeCell ref="A2:U2"/>
    <mergeCell ref="A3:U3"/>
    <mergeCell ref="A4:U4"/>
    <mergeCell ref="A5:U5"/>
    <mergeCell ref="A6:U6"/>
  </mergeCells>
  <printOptions horizontalCentered="1"/>
  <pageMargins left="0.19685039370078741" right="0.11811023622047245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9"/>
  <sheetViews>
    <sheetView zoomScaleNormal="100" zoomScaleSheetLayoutView="85" workbookViewId="0">
      <selection activeCell="I6" sqref="I6"/>
    </sheetView>
  </sheetViews>
  <sheetFormatPr defaultRowHeight="12" x14ac:dyDescent="0.2"/>
  <cols>
    <col min="1" max="1" width="37" customWidth="1"/>
    <col min="2" max="2" width="12.83203125" customWidth="1"/>
    <col min="3" max="3" width="19.33203125" customWidth="1"/>
    <col min="4" max="4" width="14.6640625" customWidth="1"/>
    <col min="5" max="5" width="16.83203125" customWidth="1"/>
    <col min="6" max="6" width="14.6640625" customWidth="1"/>
    <col min="7" max="7" width="18.1640625" customWidth="1"/>
    <col min="8" max="10" width="11.6640625" customWidth="1"/>
    <col min="11" max="11" width="16.1640625" customWidth="1"/>
    <col min="12" max="13" width="11.6640625" customWidth="1"/>
    <col min="14" max="14" width="9.33203125" style="90"/>
    <col min="15" max="15" width="2.33203125" style="90" customWidth="1"/>
    <col min="16" max="16" width="1.83203125" style="90" customWidth="1"/>
    <col min="17" max="17" width="2.6640625" style="90" customWidth="1"/>
    <col min="18" max="18" width="2" style="90" customWidth="1"/>
    <col min="19" max="30" width="9.33203125" style="90"/>
  </cols>
  <sheetData>
    <row r="1" spans="1:30" ht="39" customHeight="1" x14ac:dyDescent="0.2">
      <c r="A1" s="209" t="s">
        <v>171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30" ht="4.5" customHeight="1" x14ac:dyDescent="0.2">
      <c r="A2" s="29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</row>
    <row r="3" spans="1:30" s="32" customFormat="1" ht="27" customHeight="1" x14ac:dyDescent="0.25">
      <c r="A3" s="210" t="s">
        <v>135</v>
      </c>
      <c r="B3" s="212" t="s">
        <v>2</v>
      </c>
      <c r="C3" s="212" t="s">
        <v>3</v>
      </c>
      <c r="D3" s="212" t="s">
        <v>172</v>
      </c>
      <c r="E3" s="212" t="s">
        <v>173</v>
      </c>
      <c r="F3" s="212" t="s">
        <v>174</v>
      </c>
      <c r="G3" s="212" t="s">
        <v>175</v>
      </c>
      <c r="H3" s="213" t="s">
        <v>176</v>
      </c>
      <c r="I3" s="213"/>
      <c r="J3" s="213" t="s">
        <v>177</v>
      </c>
      <c r="K3" s="213"/>
      <c r="L3" s="208" t="s">
        <v>57</v>
      </c>
      <c r="M3" s="208"/>
      <c r="N3" s="91"/>
      <c r="O3" s="92"/>
      <c r="P3" s="92"/>
      <c r="Q3" s="92"/>
      <c r="R3" s="92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</row>
    <row r="4" spans="1:30" s="32" customFormat="1" ht="24" customHeight="1" x14ac:dyDescent="0.25">
      <c r="A4" s="211"/>
      <c r="B4" s="212"/>
      <c r="C4" s="212"/>
      <c r="D4" s="212"/>
      <c r="E4" s="212"/>
      <c r="F4" s="212"/>
      <c r="G4" s="212"/>
      <c r="H4" s="30" t="s">
        <v>6</v>
      </c>
      <c r="I4" s="82" t="s">
        <v>7</v>
      </c>
      <c r="J4" s="30" t="s">
        <v>6</v>
      </c>
      <c r="K4" s="82" t="s">
        <v>7</v>
      </c>
      <c r="L4" s="82" t="s">
        <v>58</v>
      </c>
      <c r="M4" s="31" t="s">
        <v>59</v>
      </c>
      <c r="N4" s="91"/>
      <c r="O4" s="92"/>
      <c r="P4" s="92"/>
      <c r="Q4" s="92"/>
      <c r="R4" s="92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</row>
    <row r="5" spans="1:30" ht="30" customHeight="1" x14ac:dyDescent="0.2">
      <c r="A5" s="17" t="s">
        <v>60</v>
      </c>
      <c r="B5" s="18">
        <v>8944609</v>
      </c>
      <c r="C5" s="79">
        <f>C9-C8-C7-C6</f>
        <v>12932265798.049999</v>
      </c>
      <c r="D5" s="18">
        <v>3380581</v>
      </c>
      <c r="E5" s="18">
        <v>4641619871.2200041</v>
      </c>
      <c r="F5" s="19">
        <f t="shared" ref="F5:G9" si="0">ROUND(B5/12*5,0)</f>
        <v>3726920</v>
      </c>
      <c r="G5" s="19">
        <f>ROUND(C5/12*5,0)</f>
        <v>5388444083</v>
      </c>
      <c r="H5" s="20">
        <f>D5/F5</f>
        <v>0.90707098622991644</v>
      </c>
      <c r="I5" s="19">
        <f>D5-F5</f>
        <v>-346339</v>
      </c>
      <c r="J5" s="20">
        <f>E5/G5</f>
        <v>0.86140262378593635</v>
      </c>
      <c r="K5" s="19">
        <f>E5-G5</f>
        <v>-746824211.77999592</v>
      </c>
      <c r="L5" s="21">
        <f>C5/C9</f>
        <v>0.39748980078025165</v>
      </c>
      <c r="M5" s="21">
        <f>E5/E9</f>
        <v>0.42849495892619227</v>
      </c>
      <c r="O5" s="93" t="s">
        <v>60</v>
      </c>
      <c r="P5" s="94">
        <v>0.39748980078025165</v>
      </c>
      <c r="Q5" s="94" t="s">
        <v>60</v>
      </c>
      <c r="R5" s="94">
        <v>0.42849495892619227</v>
      </c>
    </row>
    <row r="6" spans="1:30" ht="30" customHeight="1" x14ac:dyDescent="0.2">
      <c r="A6" s="17" t="s">
        <v>61</v>
      </c>
      <c r="B6" s="18">
        <v>108520</v>
      </c>
      <c r="C6" s="18">
        <v>3185005101</v>
      </c>
      <c r="D6" s="18">
        <v>41160</v>
      </c>
      <c r="E6" s="18">
        <v>983567114.2899996</v>
      </c>
      <c r="F6" s="19">
        <f t="shared" si="0"/>
        <v>45217</v>
      </c>
      <c r="G6" s="19">
        <f t="shared" si="0"/>
        <v>1327085459</v>
      </c>
      <c r="H6" s="20">
        <f>D6/F6</f>
        <v>0.91027710816728225</v>
      </c>
      <c r="I6" s="19">
        <f>D6-F6</f>
        <v>-4057</v>
      </c>
      <c r="J6" s="20">
        <f>E6/G6</f>
        <v>0.74114828673591815</v>
      </c>
      <c r="K6" s="19">
        <f>E6-G6</f>
        <v>-343518344.7100004</v>
      </c>
      <c r="L6" s="22">
        <f>C6/C9</f>
        <v>9.789522291379682E-2</v>
      </c>
      <c r="M6" s="22">
        <f>E6/E9</f>
        <v>9.07988077291801E-2</v>
      </c>
      <c r="O6" s="93" t="s">
        <v>61</v>
      </c>
      <c r="P6" s="94">
        <v>9.789522291379682E-2</v>
      </c>
      <c r="Q6" s="94" t="s">
        <v>61</v>
      </c>
      <c r="R6" s="94">
        <v>9.07988077291801E-2</v>
      </c>
    </row>
    <row r="7" spans="1:30" ht="30" customHeight="1" x14ac:dyDescent="0.2">
      <c r="A7" s="17" t="s">
        <v>62</v>
      </c>
      <c r="B7" s="18">
        <v>255966</v>
      </c>
      <c r="C7" s="79">
        <v>14388633323</v>
      </c>
      <c r="D7" s="18">
        <v>85818</v>
      </c>
      <c r="E7" s="18">
        <v>4671471651.9700012</v>
      </c>
      <c r="F7" s="19">
        <f t="shared" si="0"/>
        <v>106653</v>
      </c>
      <c r="G7" s="19">
        <f t="shared" si="0"/>
        <v>5995263885</v>
      </c>
      <c r="H7" s="20">
        <f>D7/F7</f>
        <v>0.80464684537706399</v>
      </c>
      <c r="I7" s="19">
        <f>D7-F7</f>
        <v>-20835</v>
      </c>
      <c r="J7" s="20">
        <f>E7/G7</f>
        <v>0.77919366713080074</v>
      </c>
      <c r="K7" s="19">
        <f>E7-G7</f>
        <v>-1323792233.0299988</v>
      </c>
      <c r="L7" s="22">
        <f>C7/C9</f>
        <v>0.44225312736162242</v>
      </c>
      <c r="M7" s="22">
        <f>E7/E9</f>
        <v>0.43125075063711099</v>
      </c>
      <c r="O7" s="93" t="s">
        <v>62</v>
      </c>
      <c r="P7" s="94">
        <v>0.44225312736162242</v>
      </c>
      <c r="Q7" s="94" t="s">
        <v>62</v>
      </c>
      <c r="R7" s="94">
        <v>0.43125075063711099</v>
      </c>
    </row>
    <row r="8" spans="1:30" ht="30" customHeight="1" x14ac:dyDescent="0.2">
      <c r="A8" s="17" t="s">
        <v>63</v>
      </c>
      <c r="B8" s="18">
        <v>433404</v>
      </c>
      <c r="C8" s="79">
        <v>2028932577.9500003</v>
      </c>
      <c r="D8" s="18">
        <v>141555</v>
      </c>
      <c r="E8" s="18">
        <v>661973100</v>
      </c>
      <c r="F8" s="19">
        <f>ROUND(B8/12*5,0)</f>
        <v>180585</v>
      </c>
      <c r="G8" s="19">
        <f t="shared" si="0"/>
        <v>845388574</v>
      </c>
      <c r="H8" s="20">
        <f>D8/F8</f>
        <v>0.7838690921172855</v>
      </c>
      <c r="I8" s="19">
        <f>D8-F8</f>
        <v>-39030</v>
      </c>
      <c r="J8" s="20">
        <f>E8/G8</f>
        <v>0.7830400366873187</v>
      </c>
      <c r="K8" s="19">
        <f>E8-G8</f>
        <v>-183415474</v>
      </c>
      <c r="L8" s="22">
        <f>C8/C9</f>
        <v>6.2361848944329119E-2</v>
      </c>
      <c r="M8" s="22">
        <f>E8/E9</f>
        <v>6.1110591596159509E-2</v>
      </c>
      <c r="O8" s="93" t="s">
        <v>63</v>
      </c>
      <c r="P8" s="94">
        <v>6.2361848944329119E-2</v>
      </c>
      <c r="Q8" s="94" t="s">
        <v>63</v>
      </c>
      <c r="R8" s="94">
        <v>6.1110591596159509E-2</v>
      </c>
    </row>
    <row r="9" spans="1:30" ht="20.25" customHeight="1" x14ac:dyDescent="0.2">
      <c r="A9" s="23" t="s">
        <v>50</v>
      </c>
      <c r="B9" s="24">
        <v>9743258</v>
      </c>
      <c r="C9" s="81">
        <v>32534836800</v>
      </c>
      <c r="D9" s="24">
        <v>3622233</v>
      </c>
      <c r="E9" s="24">
        <v>10832379178.630005</v>
      </c>
      <c r="F9" s="25">
        <f t="shared" ref="F9" si="1">ROUND(B9/12*5,0)</f>
        <v>4059691</v>
      </c>
      <c r="G9" s="25">
        <f t="shared" si="0"/>
        <v>13556182000</v>
      </c>
      <c r="H9" s="26">
        <f>D9/F9</f>
        <v>0.89224352296763476</v>
      </c>
      <c r="I9" s="25">
        <f>D9-F9</f>
        <v>-437458</v>
      </c>
      <c r="J9" s="26">
        <f>E9/G9</f>
        <v>0.79907301175434242</v>
      </c>
      <c r="K9" s="25">
        <f>E9-G9</f>
        <v>-2723802821.3699951</v>
      </c>
      <c r="L9" s="27">
        <f>SUM(L5:L8)</f>
        <v>1</v>
      </c>
      <c r="M9" s="27">
        <f>SUM(M5:M8)</f>
        <v>1.011655108888643</v>
      </c>
      <c r="O9" s="93" t="s">
        <v>50</v>
      </c>
      <c r="P9" s="93">
        <v>0.99999999999999989</v>
      </c>
      <c r="Q9" s="93"/>
      <c r="R9" s="93">
        <v>1</v>
      </c>
    </row>
    <row r="10" spans="1:30" x14ac:dyDescent="0.2">
      <c r="A10" s="28"/>
      <c r="B10" s="2"/>
      <c r="C10" s="2"/>
      <c r="D10" s="2"/>
      <c r="E10" s="2"/>
      <c r="F10" s="2"/>
      <c r="G10" s="2"/>
      <c r="H10" s="2"/>
      <c r="I10" s="3"/>
      <c r="J10" s="3"/>
      <c r="K10" s="3"/>
      <c r="L10" s="3"/>
      <c r="M10" s="3"/>
    </row>
    <row r="11" spans="1:30" x14ac:dyDescent="0.2">
      <c r="A11" s="28"/>
      <c r="B11" s="2"/>
      <c r="C11" s="2"/>
      <c r="D11" s="2"/>
      <c r="E11" s="2"/>
      <c r="F11" s="2"/>
      <c r="G11" s="2"/>
      <c r="H11" s="2"/>
      <c r="I11" s="3"/>
      <c r="J11" s="3"/>
      <c r="K11" s="3"/>
      <c r="L11" s="3"/>
      <c r="M11" s="3"/>
    </row>
    <row r="12" spans="1:30" x14ac:dyDescent="0.2">
      <c r="A12" s="28"/>
      <c r="B12" s="2"/>
      <c r="C12" s="2"/>
      <c r="D12" s="2"/>
      <c r="E12" s="2"/>
      <c r="F12" s="2"/>
      <c r="G12" s="2"/>
      <c r="H12" s="2"/>
      <c r="I12" s="3"/>
      <c r="J12" s="3"/>
      <c r="K12" s="3"/>
      <c r="L12" s="3"/>
      <c r="M12" s="3"/>
    </row>
    <row r="13" spans="1:30" x14ac:dyDescent="0.2">
      <c r="A13" s="28"/>
      <c r="B13" s="2"/>
      <c r="C13" s="2"/>
      <c r="D13" s="2"/>
      <c r="E13" s="2"/>
      <c r="F13" s="2"/>
      <c r="G13" s="2"/>
      <c r="H13" s="2"/>
      <c r="I13" s="3"/>
      <c r="J13" s="3"/>
      <c r="K13" s="3"/>
      <c r="L13" s="3"/>
      <c r="M13" s="3"/>
    </row>
    <row r="14" spans="1:30" x14ac:dyDescent="0.2">
      <c r="A14" s="28"/>
      <c r="B14" s="2"/>
      <c r="C14" s="2"/>
      <c r="D14" s="2"/>
      <c r="E14" s="2"/>
      <c r="F14" s="2"/>
      <c r="G14" s="2"/>
      <c r="H14" s="2"/>
      <c r="I14" s="3"/>
      <c r="J14" s="3"/>
      <c r="K14" s="3"/>
      <c r="L14" s="3"/>
      <c r="M14" s="3"/>
    </row>
    <row r="15" spans="1:30" x14ac:dyDescent="0.2">
      <c r="A15" s="28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</row>
    <row r="16" spans="1:30" x14ac:dyDescent="0.2">
      <c r="A16" s="28"/>
      <c r="B16" s="2"/>
      <c r="C16" s="2"/>
      <c r="D16" s="2"/>
      <c r="E16" s="2"/>
      <c r="F16" s="2"/>
      <c r="G16" s="2"/>
      <c r="H16" s="2"/>
      <c r="I16" s="3"/>
      <c r="J16" s="3"/>
      <c r="K16" s="3"/>
      <c r="L16" s="3"/>
      <c r="M16" s="3"/>
    </row>
    <row r="17" spans="1:13" x14ac:dyDescent="0.2">
      <c r="A17" s="28"/>
      <c r="B17" s="2"/>
      <c r="C17" s="2"/>
      <c r="D17" s="2"/>
      <c r="E17" s="2"/>
      <c r="F17" s="2"/>
      <c r="G17" s="2"/>
      <c r="H17" s="2"/>
      <c r="I17" s="3"/>
      <c r="J17" s="3"/>
      <c r="K17" s="3"/>
      <c r="L17" s="3"/>
      <c r="M17" s="3"/>
    </row>
    <row r="18" spans="1:13" x14ac:dyDescent="0.2">
      <c r="A18" s="28"/>
      <c r="B18" s="2"/>
      <c r="C18" s="2"/>
      <c r="D18" s="2"/>
      <c r="E18" s="2"/>
      <c r="F18" s="2"/>
      <c r="G18" s="2"/>
      <c r="H18" s="2"/>
      <c r="I18" s="3"/>
      <c r="J18" s="3"/>
      <c r="K18" s="3"/>
      <c r="L18" s="3"/>
      <c r="M18" s="3"/>
    </row>
    <row r="19" spans="1:13" x14ac:dyDescent="0.2">
      <c r="A19" s="28"/>
      <c r="B19" s="2"/>
      <c r="C19" s="2"/>
      <c r="D19" s="2"/>
      <c r="E19" s="2"/>
      <c r="F19" s="2"/>
      <c r="G19" s="2"/>
      <c r="H19" s="2"/>
      <c r="I19" s="3"/>
      <c r="J19" s="3"/>
      <c r="K19" s="3"/>
      <c r="L19" s="3"/>
      <c r="M19" s="3"/>
    </row>
    <row r="20" spans="1:13" x14ac:dyDescent="0.2">
      <c r="A20" s="28"/>
      <c r="B20" s="2"/>
      <c r="C20" s="2"/>
      <c r="D20" s="2"/>
      <c r="E20" s="2"/>
      <c r="F20" s="2"/>
      <c r="G20" s="2"/>
      <c r="H20" s="2"/>
      <c r="I20" s="3"/>
      <c r="J20" s="3"/>
      <c r="K20" s="3"/>
      <c r="L20" s="3"/>
      <c r="M20" s="3"/>
    </row>
    <row r="21" spans="1:13" x14ac:dyDescent="0.2">
      <c r="A21" s="28"/>
      <c r="B21" s="2"/>
      <c r="C21" s="2"/>
      <c r="D21" s="2"/>
      <c r="E21" s="2"/>
      <c r="F21" s="2"/>
      <c r="G21" s="2"/>
      <c r="H21" s="2"/>
      <c r="I21" s="3"/>
      <c r="J21" s="3"/>
      <c r="K21" s="3"/>
      <c r="L21" s="3"/>
      <c r="M21" s="3"/>
    </row>
    <row r="22" spans="1:13" x14ac:dyDescent="0.2">
      <c r="A22" s="28"/>
      <c r="B22" s="2"/>
      <c r="C22" s="2"/>
      <c r="D22" s="2"/>
      <c r="E22" s="2"/>
      <c r="F22" s="2"/>
      <c r="G22" s="2"/>
      <c r="H22" s="2"/>
      <c r="I22" s="3"/>
      <c r="J22" s="3"/>
      <c r="K22" s="3"/>
      <c r="L22" s="3"/>
      <c r="M22" s="3"/>
    </row>
    <row r="23" spans="1:13" x14ac:dyDescent="0.2">
      <c r="A23" s="28"/>
      <c r="B23" s="2"/>
      <c r="C23" s="2"/>
      <c r="D23" s="2"/>
      <c r="E23" s="2"/>
      <c r="F23" s="2"/>
      <c r="G23" s="2"/>
      <c r="H23" s="2"/>
      <c r="I23" s="3"/>
      <c r="J23" s="3"/>
      <c r="K23" s="3"/>
      <c r="L23" s="3"/>
      <c r="M23" s="3"/>
    </row>
    <row r="24" spans="1:13" x14ac:dyDescent="0.2">
      <c r="A24" s="28"/>
      <c r="B24" s="2"/>
      <c r="C24" s="2"/>
      <c r="D24" s="2"/>
      <c r="E24" s="2"/>
      <c r="F24" s="2"/>
      <c r="G24" s="2"/>
      <c r="H24" s="2"/>
      <c r="I24" s="3"/>
      <c r="J24" s="3"/>
      <c r="K24" s="3"/>
      <c r="L24" s="3"/>
      <c r="M24" s="3"/>
    </row>
    <row r="25" spans="1:13" x14ac:dyDescent="0.2">
      <c r="A25" s="28"/>
      <c r="B25" s="2"/>
      <c r="C25" s="2"/>
      <c r="D25" s="2"/>
      <c r="E25" s="2"/>
      <c r="F25" s="2"/>
      <c r="G25" s="2"/>
      <c r="H25" s="2"/>
      <c r="I25" s="3"/>
      <c r="J25" s="3"/>
      <c r="K25" s="3"/>
      <c r="L25" s="3"/>
      <c r="M25" s="3"/>
    </row>
    <row r="26" spans="1:13" x14ac:dyDescent="0.2">
      <c r="A26" s="28"/>
      <c r="B26" s="2"/>
      <c r="C26" s="2"/>
      <c r="D26" s="2"/>
      <c r="E26" s="2"/>
      <c r="F26" s="2"/>
      <c r="G26" s="2"/>
      <c r="H26" s="2"/>
      <c r="I26" s="3"/>
      <c r="J26" s="3"/>
      <c r="K26" s="3"/>
      <c r="L26" s="3"/>
      <c r="M26" s="3"/>
    </row>
    <row r="27" spans="1:13" x14ac:dyDescent="0.2">
      <c r="A27" s="28"/>
      <c r="B27" s="2"/>
      <c r="C27" s="2"/>
      <c r="D27" s="2"/>
      <c r="E27" s="2"/>
      <c r="F27" s="2"/>
      <c r="G27" s="2"/>
      <c r="H27" s="2"/>
      <c r="I27" s="3"/>
      <c r="J27" s="3"/>
      <c r="K27" s="3"/>
      <c r="L27" s="3"/>
      <c r="M27" s="3"/>
    </row>
    <row r="28" spans="1:13" x14ac:dyDescent="0.2">
      <c r="A28" s="28"/>
      <c r="B28" s="2"/>
      <c r="C28" s="2"/>
      <c r="D28" s="2"/>
      <c r="E28" s="2"/>
      <c r="F28" s="2"/>
      <c r="G28" s="2"/>
      <c r="H28" s="2"/>
      <c r="I28" s="3"/>
      <c r="J28" s="3"/>
      <c r="K28" s="3"/>
      <c r="L28" s="3"/>
      <c r="M28" s="3"/>
    </row>
    <row r="29" spans="1:13" x14ac:dyDescent="0.2">
      <c r="A29" s="28"/>
      <c r="B29" s="2"/>
      <c r="C29" s="2"/>
      <c r="D29" s="2"/>
      <c r="E29" s="2"/>
      <c r="F29" s="2"/>
      <c r="G29" s="2"/>
      <c r="H29" s="2"/>
      <c r="I29" s="3"/>
      <c r="J29" s="3"/>
      <c r="K29" s="3"/>
      <c r="L29" s="3"/>
      <c r="M29" s="3"/>
    </row>
    <row r="30" spans="1:13" x14ac:dyDescent="0.2">
      <c r="A30" s="28"/>
      <c r="B30" s="2"/>
      <c r="C30" s="2"/>
      <c r="D30" s="2"/>
      <c r="E30" s="2"/>
      <c r="F30" s="2"/>
      <c r="G30" s="2"/>
      <c r="H30" s="2"/>
      <c r="I30" s="3"/>
      <c r="J30" s="3"/>
      <c r="K30" s="3"/>
      <c r="L30" s="3"/>
      <c r="M30" s="3"/>
    </row>
    <row r="31" spans="1:13" x14ac:dyDescent="0.2">
      <c r="A31" s="28"/>
      <c r="B31" s="2"/>
      <c r="C31" s="2"/>
      <c r="D31" s="2"/>
      <c r="E31" s="2"/>
      <c r="F31" s="2"/>
      <c r="G31" s="2"/>
      <c r="H31" s="2"/>
      <c r="I31" s="3"/>
      <c r="J31" s="3"/>
      <c r="K31" s="3"/>
      <c r="L31" s="3"/>
      <c r="M31" s="3"/>
    </row>
    <row r="39" spans="3:3" x14ac:dyDescent="0.2">
      <c r="C39" s="80"/>
    </row>
  </sheetData>
  <mergeCells count="11">
    <mergeCell ref="L3:M3"/>
    <mergeCell ref="A1:M1"/>
    <mergeCell ref="A3:A4"/>
    <mergeCell ref="B3:B4"/>
    <mergeCell ref="C3:C4"/>
    <mergeCell ref="D3:D4"/>
    <mergeCell ref="E3:E4"/>
    <mergeCell ref="F3:F4"/>
    <mergeCell ref="G3:G4"/>
    <mergeCell ref="H3:I3"/>
    <mergeCell ref="J3:K3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E24" sqref="E24"/>
    </sheetView>
  </sheetViews>
  <sheetFormatPr defaultRowHeight="12" x14ac:dyDescent="0.2"/>
  <cols>
    <col min="1" max="1" width="38.83203125" style="3" customWidth="1"/>
    <col min="2" max="2" width="13.1640625" style="2" customWidth="1"/>
    <col min="3" max="3" width="15.1640625" style="2" customWidth="1"/>
    <col min="4" max="4" width="12.6640625" style="2" customWidth="1"/>
    <col min="5" max="5" width="15.5" style="2" customWidth="1"/>
    <col min="6" max="6" width="12" style="2" customWidth="1"/>
    <col min="7" max="7" width="14.83203125" style="2" customWidth="1"/>
    <col min="8" max="8" width="10.5" style="2" customWidth="1"/>
    <col min="9" max="9" width="11.33203125" style="3" customWidth="1"/>
    <col min="10" max="10" width="9.33203125" style="3"/>
    <col min="11" max="11" width="13.1640625" style="3" customWidth="1"/>
    <col min="12" max="13" width="9.33203125" style="3"/>
    <col min="14" max="14" width="27.6640625" style="3" customWidth="1"/>
    <col min="15" max="16384" width="9.33203125" style="3"/>
  </cols>
  <sheetData>
    <row r="1" spans="1:11" ht="15.75" x14ac:dyDescent="0.2">
      <c r="A1" s="1" t="s">
        <v>178</v>
      </c>
    </row>
    <row r="2" spans="1:11" ht="17.25" customHeight="1" x14ac:dyDescent="0.2">
      <c r="A2" s="4" t="s">
        <v>136</v>
      </c>
    </row>
    <row r="3" spans="1:11" ht="28.5" customHeight="1" x14ac:dyDescent="0.2">
      <c r="A3" s="216" t="s">
        <v>1</v>
      </c>
      <c r="B3" s="214" t="s">
        <v>2</v>
      </c>
      <c r="C3" s="214" t="s">
        <v>3</v>
      </c>
      <c r="D3" s="214" t="s">
        <v>172</v>
      </c>
      <c r="E3" s="214" t="s">
        <v>173</v>
      </c>
      <c r="F3" s="214" t="s">
        <v>174</v>
      </c>
      <c r="G3" s="214" t="s">
        <v>175</v>
      </c>
      <c r="H3" s="215" t="s">
        <v>176</v>
      </c>
      <c r="I3" s="215"/>
      <c r="J3" s="215" t="s">
        <v>177</v>
      </c>
      <c r="K3" s="215"/>
    </row>
    <row r="4" spans="1:11" ht="21.75" customHeight="1" x14ac:dyDescent="0.2">
      <c r="A4" s="217"/>
      <c r="B4" s="214"/>
      <c r="C4" s="214"/>
      <c r="D4" s="214"/>
      <c r="E4" s="214"/>
      <c r="F4" s="214"/>
      <c r="G4" s="214"/>
      <c r="H4" s="5" t="s">
        <v>6</v>
      </c>
      <c r="I4" s="6" t="s">
        <v>7</v>
      </c>
      <c r="J4" s="5" t="s">
        <v>6</v>
      </c>
      <c r="K4" s="6" t="s">
        <v>7</v>
      </c>
    </row>
    <row r="5" spans="1:11" ht="12" customHeight="1" x14ac:dyDescent="0.2">
      <c r="A5" s="52" t="s">
        <v>22</v>
      </c>
      <c r="B5" s="53">
        <v>3838</v>
      </c>
      <c r="C5" s="53">
        <v>19503537.52</v>
      </c>
      <c r="D5" s="53">
        <v>2472</v>
      </c>
      <c r="E5" s="53">
        <v>11912173.26</v>
      </c>
      <c r="F5" s="9">
        <f t="shared" ref="F5:F19" si="0">ROUND(B5/12*5,0)</f>
        <v>1599</v>
      </c>
      <c r="G5" s="9">
        <f t="shared" ref="G5:G19" si="1">ROUND(C5/12*5,0)</f>
        <v>8126474</v>
      </c>
      <c r="H5" s="45">
        <f t="shared" ref="H5:H20" si="2">D5/F5</f>
        <v>1.5459662288930582</v>
      </c>
      <c r="I5" s="9">
        <f t="shared" ref="I5:I20" si="3">D5-F5</f>
        <v>873</v>
      </c>
      <c r="J5" s="45">
        <f t="shared" ref="J5:J20" si="4">E5/G5</f>
        <v>1.4658477046748688</v>
      </c>
      <c r="K5" s="9">
        <f t="shared" ref="K5:K20" si="5">E5-G5</f>
        <v>3785699.26</v>
      </c>
    </row>
    <row r="6" spans="1:11" x14ac:dyDescent="0.2">
      <c r="A6" s="52" t="s">
        <v>27</v>
      </c>
      <c r="B6" s="53">
        <v>19380</v>
      </c>
      <c r="C6" s="53">
        <v>85770839.400000006</v>
      </c>
      <c r="D6" s="53">
        <v>8287</v>
      </c>
      <c r="E6" s="53">
        <v>38305158</v>
      </c>
      <c r="F6" s="9">
        <f t="shared" si="0"/>
        <v>8075</v>
      </c>
      <c r="G6" s="9">
        <f t="shared" si="1"/>
        <v>35737850</v>
      </c>
      <c r="H6" s="10">
        <f t="shared" ref="H6:H19" si="6">D6/F6</f>
        <v>1.0262538699690402</v>
      </c>
      <c r="I6" s="9">
        <f t="shared" ref="I6:I19" si="7">D6-F6</f>
        <v>212</v>
      </c>
      <c r="J6" s="10">
        <f t="shared" ref="J6:J19" si="8">E6/G6</f>
        <v>1.0718372257984181</v>
      </c>
      <c r="K6" s="9">
        <f t="shared" ref="K6:K19" si="9">E6-G6</f>
        <v>2567308</v>
      </c>
    </row>
    <row r="7" spans="1:11" x14ac:dyDescent="0.2">
      <c r="A7" s="52" t="s">
        <v>35</v>
      </c>
      <c r="B7" s="53">
        <v>19420</v>
      </c>
      <c r="C7" s="53">
        <v>94669258.659999996</v>
      </c>
      <c r="D7" s="53">
        <v>8257</v>
      </c>
      <c r="E7" s="53">
        <v>38453001.210000001</v>
      </c>
      <c r="F7" s="9">
        <f t="shared" si="0"/>
        <v>8092</v>
      </c>
      <c r="G7" s="9">
        <f t="shared" si="1"/>
        <v>39445524</v>
      </c>
      <c r="H7" s="10">
        <f t="shared" si="6"/>
        <v>1.0203905091448344</v>
      </c>
      <c r="I7" s="9">
        <f t="shared" si="7"/>
        <v>165</v>
      </c>
      <c r="J7" s="10">
        <f t="shared" si="8"/>
        <v>0.97483813904969296</v>
      </c>
      <c r="K7" s="9">
        <f t="shared" si="9"/>
        <v>-992522.78999999911</v>
      </c>
    </row>
    <row r="8" spans="1:11" x14ac:dyDescent="0.2">
      <c r="A8" s="52" t="s">
        <v>18</v>
      </c>
      <c r="B8" s="53">
        <v>13972</v>
      </c>
      <c r="C8" s="53">
        <v>55403726.219999999</v>
      </c>
      <c r="D8" s="53">
        <v>5759</v>
      </c>
      <c r="E8" s="53">
        <v>26707022.640000001</v>
      </c>
      <c r="F8" s="9">
        <f t="shared" si="0"/>
        <v>5822</v>
      </c>
      <c r="G8" s="9">
        <f t="shared" si="1"/>
        <v>23084886</v>
      </c>
      <c r="H8" s="10">
        <f t="shared" si="6"/>
        <v>0.98917897629680518</v>
      </c>
      <c r="I8" s="9">
        <f t="shared" si="7"/>
        <v>-63</v>
      </c>
      <c r="J8" s="45">
        <f t="shared" si="8"/>
        <v>1.1569051127218042</v>
      </c>
      <c r="K8" s="9">
        <f t="shared" si="9"/>
        <v>3622136.6400000006</v>
      </c>
    </row>
    <row r="9" spans="1:11" x14ac:dyDescent="0.2">
      <c r="A9" s="52" t="s">
        <v>33</v>
      </c>
      <c r="B9" s="53">
        <v>7465</v>
      </c>
      <c r="C9" s="53">
        <v>31183664.48</v>
      </c>
      <c r="D9" s="53">
        <v>3040</v>
      </c>
      <c r="E9" s="53">
        <v>14422923.65</v>
      </c>
      <c r="F9" s="9">
        <f t="shared" si="0"/>
        <v>3110</v>
      </c>
      <c r="G9" s="9">
        <f t="shared" si="1"/>
        <v>12993194</v>
      </c>
      <c r="H9" s="10">
        <f t="shared" si="6"/>
        <v>0.977491961414791</v>
      </c>
      <c r="I9" s="9">
        <f t="shared" si="7"/>
        <v>-70</v>
      </c>
      <c r="J9" s="45">
        <f t="shared" si="8"/>
        <v>1.1100368123496041</v>
      </c>
      <c r="K9" s="9">
        <f t="shared" si="9"/>
        <v>1429729.6500000004</v>
      </c>
    </row>
    <row r="10" spans="1:11" s="11" customFormat="1" x14ac:dyDescent="0.2">
      <c r="A10" s="52" t="s">
        <v>20</v>
      </c>
      <c r="B10" s="53">
        <v>11708</v>
      </c>
      <c r="C10" s="53">
        <v>46809695.259999998</v>
      </c>
      <c r="D10" s="53">
        <v>4510</v>
      </c>
      <c r="E10" s="53">
        <v>20691293.699999999</v>
      </c>
      <c r="F10" s="9">
        <f t="shared" si="0"/>
        <v>4878</v>
      </c>
      <c r="G10" s="9">
        <f t="shared" si="1"/>
        <v>19504040</v>
      </c>
      <c r="H10" s="47">
        <f t="shared" si="6"/>
        <v>0.92455924559245595</v>
      </c>
      <c r="I10" s="9">
        <f t="shared" si="7"/>
        <v>-368</v>
      </c>
      <c r="J10" s="45">
        <f t="shared" si="8"/>
        <v>1.0608721936583394</v>
      </c>
      <c r="K10" s="9">
        <f t="shared" si="9"/>
        <v>1187253.6999999993</v>
      </c>
    </row>
    <row r="11" spans="1:11" x14ac:dyDescent="0.2">
      <c r="A11" s="52" t="s">
        <v>17</v>
      </c>
      <c r="B11" s="53">
        <v>7932</v>
      </c>
      <c r="C11" s="53">
        <v>32744665.66</v>
      </c>
      <c r="D11" s="53">
        <v>3051</v>
      </c>
      <c r="E11" s="53">
        <v>14187910.91</v>
      </c>
      <c r="F11" s="9">
        <f t="shared" si="0"/>
        <v>3305</v>
      </c>
      <c r="G11" s="9">
        <f t="shared" si="1"/>
        <v>13643611</v>
      </c>
      <c r="H11" s="47">
        <f t="shared" si="6"/>
        <v>0.92314674735249624</v>
      </c>
      <c r="I11" s="9">
        <f t="shared" si="7"/>
        <v>-254</v>
      </c>
      <c r="J11" s="10">
        <f t="shared" si="8"/>
        <v>1.0398941240702333</v>
      </c>
      <c r="K11" s="9">
        <f t="shared" si="9"/>
        <v>544299.91000000015</v>
      </c>
    </row>
    <row r="12" spans="1:11" s="11" customFormat="1" x14ac:dyDescent="0.2">
      <c r="A12" s="52" t="s">
        <v>45</v>
      </c>
      <c r="B12" s="53">
        <v>51000</v>
      </c>
      <c r="C12" s="53">
        <v>261325681.09999999</v>
      </c>
      <c r="D12" s="53">
        <v>16655</v>
      </c>
      <c r="E12" s="53">
        <v>76601294.390000001</v>
      </c>
      <c r="F12" s="9">
        <f t="shared" si="0"/>
        <v>21250</v>
      </c>
      <c r="G12" s="9">
        <f t="shared" si="1"/>
        <v>108885700</v>
      </c>
      <c r="H12" s="47">
        <f t="shared" si="6"/>
        <v>0.78376470588235292</v>
      </c>
      <c r="I12" s="9">
        <f t="shared" si="7"/>
        <v>-4595</v>
      </c>
      <c r="J12" s="47">
        <f t="shared" si="8"/>
        <v>0.70350187756518989</v>
      </c>
      <c r="K12" s="9">
        <f t="shared" si="9"/>
        <v>-32284405.609999999</v>
      </c>
    </row>
    <row r="13" spans="1:11" x14ac:dyDescent="0.2">
      <c r="A13" s="52" t="s">
        <v>137</v>
      </c>
      <c r="B13" s="53">
        <v>193885</v>
      </c>
      <c r="C13" s="53">
        <v>904402621.10000002</v>
      </c>
      <c r="D13" s="53">
        <v>62830</v>
      </c>
      <c r="E13" s="53">
        <v>294155777.83999997</v>
      </c>
      <c r="F13" s="9">
        <f t="shared" si="0"/>
        <v>80785</v>
      </c>
      <c r="G13" s="9">
        <f t="shared" si="1"/>
        <v>376834425</v>
      </c>
      <c r="H13" s="47">
        <f t="shared" si="6"/>
        <v>0.77774339295661321</v>
      </c>
      <c r="I13" s="9">
        <f t="shared" si="7"/>
        <v>-17955</v>
      </c>
      <c r="J13" s="47">
        <f t="shared" si="8"/>
        <v>0.78059688373746627</v>
      </c>
      <c r="K13" s="9">
        <f t="shared" si="9"/>
        <v>-82678647.160000026</v>
      </c>
    </row>
    <row r="14" spans="1:11" s="11" customFormat="1" x14ac:dyDescent="0.2">
      <c r="A14" s="52" t="s">
        <v>39</v>
      </c>
      <c r="B14" s="53">
        <v>10674</v>
      </c>
      <c r="C14" s="53">
        <v>45866138.439999998</v>
      </c>
      <c r="D14" s="53">
        <v>3287</v>
      </c>
      <c r="E14" s="53">
        <v>15460967.77</v>
      </c>
      <c r="F14" s="9">
        <f t="shared" si="0"/>
        <v>4448</v>
      </c>
      <c r="G14" s="9">
        <f t="shared" si="1"/>
        <v>19110891</v>
      </c>
      <c r="H14" s="47">
        <f t="shared" si="6"/>
        <v>0.73898381294964033</v>
      </c>
      <c r="I14" s="9">
        <f t="shared" si="7"/>
        <v>-1161</v>
      </c>
      <c r="J14" s="47">
        <f t="shared" si="8"/>
        <v>0.80901344526532015</v>
      </c>
      <c r="K14" s="9">
        <f t="shared" si="9"/>
        <v>-3649923.2300000004</v>
      </c>
    </row>
    <row r="15" spans="1:11" x14ac:dyDescent="0.2">
      <c r="A15" s="52" t="s">
        <v>41</v>
      </c>
      <c r="B15" s="53">
        <v>14800</v>
      </c>
      <c r="C15" s="53">
        <v>75721016.379999995</v>
      </c>
      <c r="D15" s="53">
        <v>3931</v>
      </c>
      <c r="E15" s="53">
        <v>18130076.739999998</v>
      </c>
      <c r="F15" s="9">
        <f t="shared" si="0"/>
        <v>6167</v>
      </c>
      <c r="G15" s="9">
        <f t="shared" si="1"/>
        <v>31550423</v>
      </c>
      <c r="H15" s="47">
        <f t="shared" si="6"/>
        <v>0.63742500405383495</v>
      </c>
      <c r="I15" s="9">
        <f t="shared" si="7"/>
        <v>-2236</v>
      </c>
      <c r="J15" s="47">
        <f t="shared" si="8"/>
        <v>0.57463815112716554</v>
      </c>
      <c r="K15" s="9">
        <f t="shared" si="9"/>
        <v>-13420346.260000002</v>
      </c>
    </row>
    <row r="16" spans="1:11" x14ac:dyDescent="0.2">
      <c r="A16" s="52" t="s">
        <v>43</v>
      </c>
      <c r="B16" s="53">
        <v>18800</v>
      </c>
      <c r="C16" s="53">
        <v>96798885.359999999</v>
      </c>
      <c r="D16" s="53">
        <v>4889</v>
      </c>
      <c r="E16" s="53">
        <v>23096214.82</v>
      </c>
      <c r="F16" s="9">
        <f t="shared" si="0"/>
        <v>7833</v>
      </c>
      <c r="G16" s="9">
        <f t="shared" si="1"/>
        <v>40332869</v>
      </c>
      <c r="H16" s="47">
        <f t="shared" si="6"/>
        <v>0.62415421932848203</v>
      </c>
      <c r="I16" s="9">
        <f t="shared" si="7"/>
        <v>-2944</v>
      </c>
      <c r="J16" s="47">
        <f t="shared" si="8"/>
        <v>0.57264001774830353</v>
      </c>
      <c r="K16" s="9">
        <f t="shared" si="9"/>
        <v>-17236654.18</v>
      </c>
    </row>
    <row r="17" spans="1:11" x14ac:dyDescent="0.2">
      <c r="A17" s="52" t="s">
        <v>21</v>
      </c>
      <c r="B17" s="53">
        <v>19257</v>
      </c>
      <c r="C17" s="53">
        <v>79499082</v>
      </c>
      <c r="D17" s="53">
        <v>4822</v>
      </c>
      <c r="E17" s="53">
        <v>22693667.760000002</v>
      </c>
      <c r="F17" s="9">
        <f t="shared" si="0"/>
        <v>8024</v>
      </c>
      <c r="G17" s="9">
        <f t="shared" si="1"/>
        <v>33124618</v>
      </c>
      <c r="H17" s="47">
        <f t="shared" si="6"/>
        <v>0.60094715852442671</v>
      </c>
      <c r="I17" s="9">
        <f t="shared" si="7"/>
        <v>-3202</v>
      </c>
      <c r="J17" s="47">
        <f t="shared" si="8"/>
        <v>0.68509975752776986</v>
      </c>
      <c r="K17" s="9">
        <f t="shared" si="9"/>
        <v>-10430950.239999998</v>
      </c>
    </row>
    <row r="18" spans="1:11" s="11" customFormat="1" x14ac:dyDescent="0.2">
      <c r="A18" s="52" t="s">
        <v>32</v>
      </c>
      <c r="B18" s="53">
        <v>15900</v>
      </c>
      <c r="C18" s="53">
        <v>77222268.870000005</v>
      </c>
      <c r="D18" s="53">
        <v>3932</v>
      </c>
      <c r="E18" s="53">
        <v>19466901.390000001</v>
      </c>
      <c r="F18" s="9">
        <f t="shared" si="0"/>
        <v>6625</v>
      </c>
      <c r="G18" s="9">
        <f t="shared" si="1"/>
        <v>32175945</v>
      </c>
      <c r="H18" s="47">
        <f t="shared" si="6"/>
        <v>0.59350943396226419</v>
      </c>
      <c r="I18" s="9">
        <f t="shared" si="7"/>
        <v>-2693</v>
      </c>
      <c r="J18" s="47">
        <f t="shared" si="8"/>
        <v>0.6050141305873068</v>
      </c>
      <c r="K18" s="9">
        <f t="shared" si="9"/>
        <v>-12709043.609999999</v>
      </c>
    </row>
    <row r="19" spans="1:11" x14ac:dyDescent="0.2">
      <c r="A19" s="52" t="s">
        <v>31</v>
      </c>
      <c r="B19" s="53">
        <v>25373</v>
      </c>
      <c r="C19" s="53">
        <v>122011497.5</v>
      </c>
      <c r="D19" s="53">
        <v>5886</v>
      </c>
      <c r="E19" s="53">
        <v>27670321.210000001</v>
      </c>
      <c r="F19" s="9">
        <f t="shared" si="0"/>
        <v>10572</v>
      </c>
      <c r="G19" s="9">
        <f t="shared" si="1"/>
        <v>50838124</v>
      </c>
      <c r="H19" s="47">
        <f t="shared" si="6"/>
        <v>0.55675368898978439</v>
      </c>
      <c r="I19" s="9">
        <f t="shared" si="7"/>
        <v>-4686</v>
      </c>
      <c r="J19" s="47">
        <f t="shared" si="8"/>
        <v>0.54428289309023281</v>
      </c>
      <c r="K19" s="9">
        <f t="shared" si="9"/>
        <v>-23167802.789999999</v>
      </c>
    </row>
    <row r="20" spans="1:11" s="65" customFormat="1" ht="24" customHeight="1" x14ac:dyDescent="0.2">
      <c r="A20" s="61" t="s">
        <v>50</v>
      </c>
      <c r="B20" s="62">
        <v>433404</v>
      </c>
      <c r="C20" s="62">
        <v>2028932577.9500003</v>
      </c>
      <c r="D20" s="62">
        <v>114674</v>
      </c>
      <c r="E20" s="62">
        <v>535720541.15000004</v>
      </c>
      <c r="F20" s="63">
        <f t="shared" ref="F20" si="10">ROUND(B20/12*4,0)</f>
        <v>144468</v>
      </c>
      <c r="G20" s="63">
        <f t="shared" ref="G20" si="11">ROUND(C20/12*4,0)</f>
        <v>676310859</v>
      </c>
      <c r="H20" s="64">
        <f t="shared" si="2"/>
        <v>0.7937674779189855</v>
      </c>
      <c r="I20" s="63">
        <f t="shared" si="3"/>
        <v>-29794</v>
      </c>
      <c r="J20" s="64">
        <f t="shared" si="4"/>
        <v>0.79212174996291174</v>
      </c>
      <c r="K20" s="63">
        <f t="shared" si="5"/>
        <v>-140590317.84999996</v>
      </c>
    </row>
  </sheetData>
  <sortState ref="A6:K19">
    <sortCondition descending="1" ref="H6:H19"/>
  </sortState>
  <mergeCells count="9">
    <mergeCell ref="G3:G4"/>
    <mergeCell ref="H3:I3"/>
    <mergeCell ref="J3:K3"/>
    <mergeCell ref="A3:A4"/>
    <mergeCell ref="B3:B4"/>
    <mergeCell ref="C3:C4"/>
    <mergeCell ref="D3:D4"/>
    <mergeCell ref="E3:E4"/>
    <mergeCell ref="F3:F4"/>
  </mergeCells>
  <printOptions horizontalCentered="1"/>
  <pageMargins left="0.11811023622047245" right="0.11811023622047245" top="0.94488188976377963" bottom="0.15748031496062992" header="0.31496062992125984" footer="0.31496062992125984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7"/>
  <sheetViews>
    <sheetView showGridLines="0" zoomScale="40" zoomScaleNormal="40" workbookViewId="0">
      <pane xSplit="1" ySplit="7" topLeftCell="B8" activePane="bottomRight" state="frozen"/>
      <selection activeCell="E24" sqref="E24"/>
      <selection pane="topRight" activeCell="E24" sqref="E24"/>
      <selection pane="bottomLeft" activeCell="E24" sqref="E24"/>
      <selection pane="bottomRight" activeCell="E24" sqref="E24"/>
    </sheetView>
  </sheetViews>
  <sheetFormatPr defaultColWidth="10.6640625" defaultRowHeight="15" x14ac:dyDescent="0.25"/>
  <cols>
    <col min="1" max="1" width="88.83203125" style="96" customWidth="1"/>
    <col min="2" max="2" width="23.83203125" style="96" customWidth="1"/>
    <col min="3" max="3" width="26.83203125" style="96" customWidth="1"/>
    <col min="4" max="4" width="27.33203125" style="96" customWidth="1"/>
    <col min="5" max="5" width="31.5" style="96" customWidth="1"/>
    <col min="6" max="6" width="0.33203125" style="96" customWidth="1"/>
    <col min="7" max="7" width="32" style="96" customWidth="1"/>
    <col min="8" max="8" width="34.5" style="96" customWidth="1"/>
    <col min="9" max="9" width="24.5" style="96" customWidth="1"/>
    <col min="10" max="10" width="22.1640625" style="96" bestFit="1" customWidth="1"/>
    <col min="11" max="11" width="23" style="96" bestFit="1" customWidth="1"/>
    <col min="12" max="13" width="28.5" style="96" bestFit="1" customWidth="1"/>
    <col min="14" max="14" width="29.1640625" style="96" customWidth="1"/>
    <col min="15" max="15" width="25" style="96" customWidth="1"/>
    <col min="16" max="16" width="25" style="96" hidden="1" customWidth="1"/>
    <col min="17" max="17" width="20.5" style="96" hidden="1" customWidth="1"/>
    <col min="18" max="18" width="20.83203125" style="96" hidden="1" customWidth="1"/>
    <col min="19" max="21" width="25" style="96" customWidth="1"/>
    <col min="22" max="22" width="25" style="96" hidden="1" customWidth="1"/>
    <col min="23" max="23" width="19.83203125" style="96" hidden="1" customWidth="1"/>
    <col min="24" max="24" width="19.5" style="96" hidden="1" customWidth="1"/>
    <col min="25" max="26" width="25" style="96" customWidth="1"/>
    <col min="27" max="29" width="10.6640625" style="95" hidden="1" customWidth="1"/>
    <col min="30" max="30" width="20.6640625" style="95" hidden="1" customWidth="1"/>
    <col min="31" max="31" width="0" style="96" hidden="1" customWidth="1"/>
    <col min="32" max="16384" width="10.6640625" style="96"/>
  </cols>
  <sheetData>
    <row r="1" spans="1:30" ht="42" customHeight="1" x14ac:dyDescent="0.25">
      <c r="A1" s="230" t="s">
        <v>64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</row>
    <row r="2" spans="1:30" ht="6.75" customHeight="1" thickBot="1" x14ac:dyDescent="0.5">
      <c r="A2" s="231"/>
      <c r="B2" s="231"/>
      <c r="C2" s="231"/>
      <c r="D2" s="231"/>
      <c r="E2" s="231"/>
      <c r="F2" s="231"/>
      <c r="G2" s="231"/>
      <c r="H2" s="231"/>
      <c r="I2" s="232"/>
      <c r="J2" s="232"/>
      <c r="K2" s="232"/>
      <c r="L2" s="232"/>
      <c r="M2" s="232"/>
      <c r="N2" s="232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</row>
    <row r="3" spans="1:30" ht="78.75" customHeight="1" x14ac:dyDescent="0.25">
      <c r="A3" s="220" t="s">
        <v>65</v>
      </c>
      <c r="B3" s="233" t="s">
        <v>180</v>
      </c>
      <c r="C3" s="234" t="s">
        <v>67</v>
      </c>
      <c r="D3" s="234" t="s">
        <v>67</v>
      </c>
      <c r="E3" s="234" t="s">
        <v>67</v>
      </c>
      <c r="F3" s="234" t="s">
        <v>67</v>
      </c>
      <c r="G3" s="234" t="s">
        <v>67</v>
      </c>
      <c r="H3" s="235" t="s">
        <v>67</v>
      </c>
      <c r="I3" s="236" t="s">
        <v>181</v>
      </c>
      <c r="J3" s="234" t="s">
        <v>68</v>
      </c>
      <c r="K3" s="234" t="s">
        <v>68</v>
      </c>
      <c r="L3" s="234" t="s">
        <v>68</v>
      </c>
      <c r="M3" s="234" t="s">
        <v>68</v>
      </c>
      <c r="N3" s="234" t="s">
        <v>68</v>
      </c>
      <c r="O3" s="237" t="s">
        <v>182</v>
      </c>
      <c r="P3" s="238" t="s">
        <v>68</v>
      </c>
      <c r="Q3" s="238" t="s">
        <v>68</v>
      </c>
      <c r="R3" s="238" t="s">
        <v>68</v>
      </c>
      <c r="S3" s="238" t="s">
        <v>68</v>
      </c>
      <c r="T3" s="238" t="s">
        <v>68</v>
      </c>
      <c r="U3" s="238" t="s">
        <v>68</v>
      </c>
      <c r="V3" s="238" t="s">
        <v>68</v>
      </c>
      <c r="W3" s="238" t="s">
        <v>68</v>
      </c>
      <c r="X3" s="238" t="s">
        <v>68</v>
      </c>
      <c r="Y3" s="238" t="s">
        <v>68</v>
      </c>
      <c r="Z3" s="239" t="s">
        <v>68</v>
      </c>
    </row>
    <row r="4" spans="1:30" ht="51.75" customHeight="1" x14ac:dyDescent="0.25">
      <c r="A4" s="220"/>
      <c r="B4" s="220" t="s">
        <v>69</v>
      </c>
      <c r="C4" s="220" t="s">
        <v>69</v>
      </c>
      <c r="D4" s="220" t="s">
        <v>69</v>
      </c>
      <c r="E4" s="220" t="s">
        <v>70</v>
      </c>
      <c r="F4" s="220" t="s">
        <v>70</v>
      </c>
      <c r="G4" s="220" t="s">
        <v>70</v>
      </c>
      <c r="H4" s="220" t="s">
        <v>70</v>
      </c>
      <c r="I4" s="221" t="s">
        <v>69</v>
      </c>
      <c r="J4" s="229"/>
      <c r="K4" s="229"/>
      <c r="L4" s="221" t="s">
        <v>70</v>
      </c>
      <c r="M4" s="229" t="s">
        <v>70</v>
      </c>
      <c r="N4" s="229" t="s">
        <v>70</v>
      </c>
      <c r="O4" s="225" t="s">
        <v>69</v>
      </c>
      <c r="P4" s="225" t="s">
        <v>69</v>
      </c>
      <c r="Q4" s="225" t="s">
        <v>69</v>
      </c>
      <c r="R4" s="225" t="s">
        <v>69</v>
      </c>
      <c r="S4" s="225" t="s">
        <v>69</v>
      </c>
      <c r="T4" s="225" t="s">
        <v>69</v>
      </c>
      <c r="U4" s="225" t="s">
        <v>70</v>
      </c>
      <c r="V4" s="225" t="s">
        <v>70</v>
      </c>
      <c r="W4" s="225" t="s">
        <v>70</v>
      </c>
      <c r="X4" s="225" t="s">
        <v>70</v>
      </c>
      <c r="Y4" s="225" t="s">
        <v>70</v>
      </c>
      <c r="Z4" s="225" t="s">
        <v>70</v>
      </c>
      <c r="AA4" s="218" t="s">
        <v>183</v>
      </c>
      <c r="AB4" s="219" t="s">
        <v>70</v>
      </c>
      <c r="AC4" s="219" t="s">
        <v>70</v>
      </c>
      <c r="AD4" s="219" t="s">
        <v>70</v>
      </c>
    </row>
    <row r="5" spans="1:30" ht="36" customHeight="1" x14ac:dyDescent="0.25">
      <c r="A5" s="220"/>
      <c r="B5" s="220" t="s">
        <v>71</v>
      </c>
      <c r="C5" s="221" t="s">
        <v>72</v>
      </c>
      <c r="D5" s="222"/>
      <c r="E5" s="220" t="s">
        <v>73</v>
      </c>
      <c r="F5" s="98" t="s">
        <v>74</v>
      </c>
      <c r="G5" s="221" t="s">
        <v>75</v>
      </c>
      <c r="H5" s="222"/>
      <c r="I5" s="223" t="s">
        <v>76</v>
      </c>
      <c r="J5" s="221" t="s">
        <v>78</v>
      </c>
      <c r="K5" s="222"/>
      <c r="L5" s="223" t="s">
        <v>79</v>
      </c>
      <c r="M5" s="221" t="s">
        <v>80</v>
      </c>
      <c r="N5" s="229"/>
      <c r="O5" s="225" t="s">
        <v>76</v>
      </c>
      <c r="P5" s="225" t="s">
        <v>77</v>
      </c>
      <c r="Q5" s="225" t="s">
        <v>77</v>
      </c>
      <c r="R5" s="225" t="s">
        <v>77</v>
      </c>
      <c r="S5" s="225" t="s">
        <v>78</v>
      </c>
      <c r="T5" s="225" t="s">
        <v>78</v>
      </c>
      <c r="U5" s="225" t="s">
        <v>79</v>
      </c>
      <c r="V5" s="225" t="s">
        <v>146</v>
      </c>
      <c r="W5" s="225" t="s">
        <v>146</v>
      </c>
      <c r="X5" s="225" t="s">
        <v>146</v>
      </c>
      <c r="Y5" s="225" t="s">
        <v>80</v>
      </c>
      <c r="Z5" s="225" t="s">
        <v>80</v>
      </c>
      <c r="AA5" s="226" t="s">
        <v>184</v>
      </c>
      <c r="AB5" s="227"/>
      <c r="AC5" s="228" t="s">
        <v>185</v>
      </c>
      <c r="AD5" s="227"/>
    </row>
    <row r="6" spans="1:30" ht="71.25" customHeight="1" x14ac:dyDescent="0.25">
      <c r="A6" s="220"/>
      <c r="B6" s="220" t="s">
        <v>81</v>
      </c>
      <c r="C6" s="99" t="s">
        <v>82</v>
      </c>
      <c r="D6" s="99" t="s">
        <v>83</v>
      </c>
      <c r="E6" s="220" t="s">
        <v>84</v>
      </c>
      <c r="F6" s="99" t="s">
        <v>85</v>
      </c>
      <c r="G6" s="99" t="s">
        <v>82</v>
      </c>
      <c r="H6" s="99" t="s">
        <v>83</v>
      </c>
      <c r="I6" s="224"/>
      <c r="J6" s="99" t="s">
        <v>82</v>
      </c>
      <c r="K6" s="99" t="s">
        <v>83</v>
      </c>
      <c r="L6" s="224"/>
      <c r="M6" s="99" t="s">
        <v>82</v>
      </c>
      <c r="N6" s="98" t="s">
        <v>83</v>
      </c>
      <c r="O6" s="225" t="s">
        <v>76</v>
      </c>
      <c r="P6" s="100" t="s">
        <v>85</v>
      </c>
      <c r="Q6" s="100" t="s">
        <v>147</v>
      </c>
      <c r="R6" s="100" t="s">
        <v>148</v>
      </c>
      <c r="S6" s="100" t="s">
        <v>82</v>
      </c>
      <c r="T6" s="100" t="s">
        <v>83</v>
      </c>
      <c r="U6" s="225" t="s">
        <v>79</v>
      </c>
      <c r="V6" s="100" t="s">
        <v>149</v>
      </c>
      <c r="W6" s="100" t="s">
        <v>147</v>
      </c>
      <c r="X6" s="100" t="s">
        <v>148</v>
      </c>
      <c r="Y6" s="100" t="s">
        <v>82</v>
      </c>
      <c r="Z6" s="100" t="s">
        <v>83</v>
      </c>
      <c r="AA6" s="101" t="s">
        <v>82</v>
      </c>
      <c r="AB6" s="102" t="s">
        <v>83</v>
      </c>
      <c r="AC6" s="102" t="s">
        <v>82</v>
      </c>
      <c r="AD6" s="102" t="s">
        <v>83</v>
      </c>
    </row>
    <row r="7" spans="1:30" s="110" customFormat="1" ht="29.25" customHeight="1" thickBot="1" x14ac:dyDescent="0.2">
      <c r="A7" s="103" t="s">
        <v>186</v>
      </c>
      <c r="B7" s="103" t="s">
        <v>187</v>
      </c>
      <c r="C7" s="103" t="s">
        <v>188</v>
      </c>
      <c r="D7" s="103" t="s">
        <v>189</v>
      </c>
      <c r="E7" s="103" t="s">
        <v>190</v>
      </c>
      <c r="F7" s="103" t="s">
        <v>191</v>
      </c>
      <c r="G7" s="103" t="s">
        <v>192</v>
      </c>
      <c r="H7" s="103" t="s">
        <v>193</v>
      </c>
      <c r="I7" s="103" t="s">
        <v>194</v>
      </c>
      <c r="J7" s="103" t="s">
        <v>195</v>
      </c>
      <c r="K7" s="103" t="s">
        <v>196</v>
      </c>
      <c r="L7" s="103" t="s">
        <v>197</v>
      </c>
      <c r="M7" s="103" t="s">
        <v>198</v>
      </c>
      <c r="N7" s="104" t="s">
        <v>199</v>
      </c>
      <c r="O7" s="105" t="s">
        <v>200</v>
      </c>
      <c r="P7" s="105" t="s">
        <v>201</v>
      </c>
      <c r="Q7" s="105" t="s">
        <v>202</v>
      </c>
      <c r="R7" s="105" t="s">
        <v>203</v>
      </c>
      <c r="S7" s="105" t="s">
        <v>204</v>
      </c>
      <c r="T7" s="105" t="s">
        <v>205</v>
      </c>
      <c r="U7" s="105" t="s">
        <v>206</v>
      </c>
      <c r="V7" s="105" t="s">
        <v>207</v>
      </c>
      <c r="W7" s="105" t="s">
        <v>208</v>
      </c>
      <c r="X7" s="105" t="s">
        <v>209</v>
      </c>
      <c r="Y7" s="105" t="s">
        <v>210</v>
      </c>
      <c r="Z7" s="105" t="s">
        <v>211</v>
      </c>
      <c r="AA7" s="106" t="s">
        <v>212</v>
      </c>
      <c r="AB7" s="107" t="s">
        <v>213</v>
      </c>
      <c r="AC7" s="108" t="s">
        <v>214</v>
      </c>
      <c r="AD7" s="109" t="s">
        <v>215</v>
      </c>
    </row>
    <row r="8" spans="1:30" s="121" customFormat="1" ht="61.5" customHeight="1" x14ac:dyDescent="0.25">
      <c r="A8" s="111" t="s">
        <v>86</v>
      </c>
      <c r="B8" s="112" t="s">
        <v>87</v>
      </c>
      <c r="C8" s="112" t="s">
        <v>87</v>
      </c>
      <c r="D8" s="112" t="s">
        <v>87</v>
      </c>
      <c r="E8" s="113">
        <v>13611266.699999999</v>
      </c>
      <c r="F8" s="114">
        <v>0</v>
      </c>
      <c r="G8" s="114">
        <v>12932265.800000001</v>
      </c>
      <c r="H8" s="113">
        <v>679000.9</v>
      </c>
      <c r="I8" s="115" t="s">
        <v>87</v>
      </c>
      <c r="J8" s="112" t="s">
        <v>87</v>
      </c>
      <c r="K8" s="112" t="s">
        <v>87</v>
      </c>
      <c r="L8" s="113">
        <v>5944695.4000000004</v>
      </c>
      <c r="M8" s="113">
        <v>5744351</v>
      </c>
      <c r="N8" s="116">
        <v>200344.3</v>
      </c>
      <c r="O8" s="117" t="s">
        <v>87</v>
      </c>
      <c r="P8" s="117" t="s">
        <v>87</v>
      </c>
      <c r="Q8" s="117" t="s">
        <v>87</v>
      </c>
      <c r="R8" s="117" t="s">
        <v>87</v>
      </c>
      <c r="S8" s="117" t="s">
        <v>87</v>
      </c>
      <c r="T8" s="117" t="s">
        <v>87</v>
      </c>
      <c r="U8" s="117" t="s">
        <v>87</v>
      </c>
      <c r="V8" s="117" t="s">
        <v>87</v>
      </c>
      <c r="W8" s="117" t="s">
        <v>87</v>
      </c>
      <c r="X8" s="117" t="s">
        <v>87</v>
      </c>
      <c r="Y8" s="117" t="s">
        <v>87</v>
      </c>
      <c r="Z8" s="117" t="s">
        <v>87</v>
      </c>
      <c r="AA8" s="118" t="str">
        <f>IFERROR(F8/#REF!*1000," ")</f>
        <v xml:space="preserve"> </v>
      </c>
      <c r="AB8" s="119" t="str">
        <f>IFERROR(#REF!/#REF!*1000," ")</f>
        <v xml:space="preserve"> </v>
      </c>
      <c r="AC8" s="119" t="str">
        <f>IFERROR(#REF!/#REF!*1000," ")</f>
        <v xml:space="preserve"> </v>
      </c>
      <c r="AD8" s="120" t="str">
        <f>IFERROR(#REF!/#REF!*1000," ")</f>
        <v xml:space="preserve"> </v>
      </c>
    </row>
    <row r="9" spans="1:30" s="130" customFormat="1" ht="53.25" customHeight="1" x14ac:dyDescent="0.3">
      <c r="A9" s="122" t="s">
        <v>88</v>
      </c>
      <c r="B9" s="123">
        <v>1394556</v>
      </c>
      <c r="C9" s="123">
        <v>1390800</v>
      </c>
      <c r="D9" s="123">
        <v>3756</v>
      </c>
      <c r="E9" s="124">
        <v>4207254</v>
      </c>
      <c r="F9" s="124">
        <v>0</v>
      </c>
      <c r="G9" s="124">
        <v>4194048.7</v>
      </c>
      <c r="H9" s="124">
        <v>13205.3</v>
      </c>
      <c r="I9" s="125">
        <v>704716</v>
      </c>
      <c r="J9" s="123">
        <v>703577</v>
      </c>
      <c r="K9" s="123">
        <v>1139</v>
      </c>
      <c r="L9" s="124">
        <v>1958359.4</v>
      </c>
      <c r="M9" s="124">
        <v>1955816.1</v>
      </c>
      <c r="N9" s="126">
        <v>2543.1999999999998</v>
      </c>
      <c r="O9" s="127">
        <f t="shared" ref="O9:O37" si="0">IFERROR(I9/(B9*5/12)," ")</f>
        <v>1.2128006333198524</v>
      </c>
      <c r="P9" s="127" t="str">
        <f>IFERROR(#REF!/(#REF!*5/12)," ")</f>
        <v xml:space="preserve"> </v>
      </c>
      <c r="Q9" s="127" t="str">
        <f>IFERROR(#REF!/(#REF!*5/12)," ")</f>
        <v xml:space="preserve"> </v>
      </c>
      <c r="R9" s="127" t="str">
        <f>IFERROR(#REF!/(#REF!*5/12)," ")</f>
        <v xml:space="preserve"> </v>
      </c>
      <c r="S9" s="127">
        <f t="shared" ref="S9:U37" si="1">IFERROR(J9/(C9*5/12)," ")</f>
        <v>1.2141104400345124</v>
      </c>
      <c r="T9" s="127">
        <f t="shared" si="1"/>
        <v>0.72779552715654949</v>
      </c>
      <c r="U9" s="127">
        <f t="shared" si="1"/>
        <v>1.1171330658904834</v>
      </c>
      <c r="V9" s="127" t="str">
        <f>IFERROR(#REF!/(F9*5/12)," ")</f>
        <v xml:space="preserve"> </v>
      </c>
      <c r="W9" s="127" t="str">
        <f>IFERROR(#REF!/(#REF!*5/12)," ")</f>
        <v xml:space="preserve"> </v>
      </c>
      <c r="X9" s="127" t="str">
        <f>IFERROR(#REF!/(#REF!*5/12)," ")</f>
        <v xml:space="preserve"> </v>
      </c>
      <c r="Y9" s="127">
        <f t="shared" ref="Y9:Z37" si="2">IFERROR(M9/(G9*5/12)," ")</f>
        <v>1.1191950727706141</v>
      </c>
      <c r="Z9" s="127">
        <f t="shared" si="2"/>
        <v>0.46221441390956658</v>
      </c>
      <c r="AA9" s="128" t="str">
        <f>IFERROR(F9/#REF!*1000," ")</f>
        <v xml:space="preserve"> </v>
      </c>
      <c r="AB9" s="129" t="str">
        <f>IFERROR(#REF!/#REF!*1000," ")</f>
        <v xml:space="preserve"> </v>
      </c>
      <c r="AC9" s="129" t="str">
        <f>IFERROR(#REF!/#REF!*1000," ")</f>
        <v xml:space="preserve"> </v>
      </c>
      <c r="AD9" s="129" t="str">
        <f>IFERROR(#REF!/#REF!*1000," ")</f>
        <v xml:space="preserve"> </v>
      </c>
    </row>
    <row r="10" spans="1:30" s="140" customFormat="1" ht="58.5" customHeight="1" x14ac:dyDescent="0.35">
      <c r="A10" s="131" t="s">
        <v>89</v>
      </c>
      <c r="B10" s="132">
        <v>429038</v>
      </c>
      <c r="C10" s="132">
        <v>427900</v>
      </c>
      <c r="D10" s="132">
        <v>1138</v>
      </c>
      <c r="E10" s="133">
        <v>1124293.3</v>
      </c>
      <c r="F10" s="133">
        <v>0</v>
      </c>
      <c r="G10" s="134">
        <v>1121591.5</v>
      </c>
      <c r="H10" s="134">
        <v>2701.8</v>
      </c>
      <c r="I10" s="135">
        <v>275312</v>
      </c>
      <c r="J10" s="132">
        <v>275017</v>
      </c>
      <c r="K10" s="132">
        <v>295</v>
      </c>
      <c r="L10" s="133">
        <v>735961.7</v>
      </c>
      <c r="M10" s="133">
        <v>735345.1</v>
      </c>
      <c r="N10" s="136">
        <v>616.6</v>
      </c>
      <c r="O10" s="137">
        <f t="shared" si="0"/>
        <v>1.5400705764990512</v>
      </c>
      <c r="P10" s="137" t="str">
        <f>IFERROR(#REF!/(#REF!*5/12)," ")</f>
        <v xml:space="preserve"> </v>
      </c>
      <c r="Q10" s="137" t="str">
        <f>IFERROR(#REF!/(#REF!*5/12)," ")</f>
        <v xml:space="preserve"> </v>
      </c>
      <c r="R10" s="137" t="str">
        <f>IFERROR(#REF!/(#REF!*5/12)," ")</f>
        <v xml:space="preserve"> </v>
      </c>
      <c r="S10" s="137">
        <f t="shared" si="1"/>
        <v>1.5425118018228559</v>
      </c>
      <c r="T10" s="137">
        <f t="shared" si="1"/>
        <v>0.62214411247803159</v>
      </c>
      <c r="U10" s="137">
        <f t="shared" si="1"/>
        <v>1.5710385181518023</v>
      </c>
      <c r="V10" s="137" t="str">
        <f>IFERROR(#REF!/(F10*5/12)," ")</f>
        <v xml:space="preserve"> </v>
      </c>
      <c r="W10" s="137" t="str">
        <f>IFERROR(#REF!/(#REF!*5/12)," ")</f>
        <v xml:space="preserve"> </v>
      </c>
      <c r="X10" s="137" t="str">
        <f>IFERROR(#REF!/(#REF!*5/12)," ")</f>
        <v xml:space="preserve"> </v>
      </c>
      <c r="Y10" s="137">
        <f t="shared" si="2"/>
        <v>1.5735035795117918</v>
      </c>
      <c r="Z10" s="137">
        <f t="shared" si="2"/>
        <v>0.54772373972906951</v>
      </c>
      <c r="AA10" s="138" t="str">
        <f>IFERROR(F10/#REF!*1000," ")</f>
        <v xml:space="preserve"> </v>
      </c>
      <c r="AB10" s="139" t="str">
        <f>IFERROR(#REF!/#REF!*1000," ")</f>
        <v xml:space="preserve"> </v>
      </c>
      <c r="AC10" s="139" t="str">
        <f>IFERROR(#REF!/#REF!*1000," ")</f>
        <v xml:space="preserve"> </v>
      </c>
      <c r="AD10" s="139" t="str">
        <f>IFERROR(#REF!/#REF!*1000," ")</f>
        <v xml:space="preserve"> </v>
      </c>
    </row>
    <row r="11" spans="1:30" s="140" customFormat="1" ht="40.5" customHeight="1" x14ac:dyDescent="0.35">
      <c r="A11" s="131" t="s">
        <v>90</v>
      </c>
      <c r="B11" s="132">
        <v>695362</v>
      </c>
      <c r="C11" s="132">
        <v>692744</v>
      </c>
      <c r="D11" s="132">
        <v>2618</v>
      </c>
      <c r="E11" s="133">
        <v>2559652.1</v>
      </c>
      <c r="F11" s="133">
        <v>0</v>
      </c>
      <c r="G11" s="134">
        <v>2549148.6</v>
      </c>
      <c r="H11" s="134">
        <v>10503.5</v>
      </c>
      <c r="I11" s="135">
        <v>314169</v>
      </c>
      <c r="J11" s="132">
        <v>313325</v>
      </c>
      <c r="K11" s="132">
        <v>844</v>
      </c>
      <c r="L11" s="133">
        <v>1070803.2</v>
      </c>
      <c r="M11" s="133">
        <v>1068876.6000000001</v>
      </c>
      <c r="N11" s="136">
        <v>1926.6</v>
      </c>
      <c r="O11" s="137">
        <f t="shared" si="0"/>
        <v>1.0843353533842803</v>
      </c>
      <c r="P11" s="137" t="str">
        <f>IFERROR(#REF!/(#REF!*5/12)," ")</f>
        <v xml:space="preserve"> </v>
      </c>
      <c r="Q11" s="137" t="str">
        <f>IFERROR(#REF!/(#REF!*5/12)," ")</f>
        <v xml:space="preserve"> </v>
      </c>
      <c r="R11" s="137" t="str">
        <f>IFERROR(#REF!/(#REF!*5/12)," ")</f>
        <v xml:space="preserve"> </v>
      </c>
      <c r="S11" s="137">
        <f t="shared" si="1"/>
        <v>1.0855092212996433</v>
      </c>
      <c r="T11" s="137">
        <f t="shared" si="1"/>
        <v>0.77372039724980912</v>
      </c>
      <c r="U11" s="137">
        <f t="shared" si="1"/>
        <v>1.0040144439941663</v>
      </c>
      <c r="V11" s="137" t="str">
        <f>IFERROR(#REF!/(F11*5/12)," ")</f>
        <v xml:space="preserve"> </v>
      </c>
      <c r="W11" s="137" t="str">
        <f>IFERROR(#REF!/(#REF!*5/12)," ")</f>
        <v xml:space="preserve"> </v>
      </c>
      <c r="X11" s="137" t="str">
        <f>IFERROR(#REF!/(#REF!*5/12)," ")</f>
        <v xml:space="preserve"> </v>
      </c>
      <c r="Y11" s="137">
        <f t="shared" si="2"/>
        <v>1.0063375042161136</v>
      </c>
      <c r="Z11" s="137">
        <f t="shared" si="2"/>
        <v>0.44021897462750514</v>
      </c>
      <c r="AA11" s="138" t="str">
        <f>IFERROR(F11/#REF!*1000," ")</f>
        <v xml:space="preserve"> </v>
      </c>
      <c r="AB11" s="139" t="str">
        <f>IFERROR(#REF!/#REF!*1000," ")</f>
        <v xml:space="preserve"> </v>
      </c>
      <c r="AC11" s="139" t="str">
        <f>IFERROR(#REF!/#REF!*1000," ")</f>
        <v xml:space="preserve"> </v>
      </c>
      <c r="AD11" s="139" t="str">
        <f>IFERROR(#REF!/#REF!*1000," ")</f>
        <v xml:space="preserve"> </v>
      </c>
    </row>
    <row r="12" spans="1:30" ht="33.75" customHeight="1" x14ac:dyDescent="0.35">
      <c r="A12" s="141" t="s">
        <v>91</v>
      </c>
      <c r="B12" s="142">
        <v>81641</v>
      </c>
      <c r="C12" s="142">
        <v>81641</v>
      </c>
      <c r="D12" s="142">
        <v>0</v>
      </c>
      <c r="E12" s="143">
        <v>113056.5</v>
      </c>
      <c r="F12" s="143">
        <v>0</v>
      </c>
      <c r="G12" s="144">
        <v>113056.5</v>
      </c>
      <c r="H12" s="144">
        <v>0</v>
      </c>
      <c r="I12" s="145">
        <v>46237</v>
      </c>
      <c r="J12" s="142">
        <v>46237</v>
      </c>
      <c r="K12" s="142">
        <v>0</v>
      </c>
      <c r="L12" s="143">
        <v>48385.3</v>
      </c>
      <c r="M12" s="143">
        <v>48385.3</v>
      </c>
      <c r="N12" s="146">
        <v>0</v>
      </c>
      <c r="O12" s="137">
        <f t="shared" si="0"/>
        <v>1.3592288188532722</v>
      </c>
      <c r="P12" s="137" t="str">
        <f>IFERROR(#REF!/(#REF!*5/12)," ")</f>
        <v xml:space="preserve"> </v>
      </c>
      <c r="Q12" s="137" t="str">
        <f>IFERROR(#REF!/(#REF!*5/12)," ")</f>
        <v xml:space="preserve"> </v>
      </c>
      <c r="R12" s="137" t="str">
        <f>IFERROR(#REF!/(#REF!*5/12)," ")</f>
        <v xml:space="preserve"> </v>
      </c>
      <c r="S12" s="137">
        <f t="shared" si="1"/>
        <v>1.3592288188532722</v>
      </c>
      <c r="T12" s="137" t="str">
        <f t="shared" si="1"/>
        <v xml:space="preserve"> </v>
      </c>
      <c r="U12" s="137">
        <f t="shared" si="1"/>
        <v>1.0271388199705458</v>
      </c>
      <c r="V12" s="137" t="str">
        <f>IFERROR(#REF!/(F12*5/12)," ")</f>
        <v xml:space="preserve"> </v>
      </c>
      <c r="W12" s="137" t="str">
        <f>IFERROR(#REF!/(#REF!*5/12)," ")</f>
        <v xml:space="preserve"> </v>
      </c>
      <c r="X12" s="137" t="str">
        <f>IFERROR(#REF!/(#REF!*5/12)," ")</f>
        <v xml:space="preserve"> </v>
      </c>
      <c r="Y12" s="137">
        <f t="shared" si="2"/>
        <v>1.0271388199705458</v>
      </c>
      <c r="Z12" s="137" t="str">
        <f t="shared" si="2"/>
        <v xml:space="preserve"> </v>
      </c>
      <c r="AA12" s="147" t="str">
        <f>IFERROR(F12/#REF!*1000," ")</f>
        <v xml:space="preserve"> </v>
      </c>
      <c r="AB12" s="148" t="str">
        <f>IFERROR(#REF!/#REF!*1000," ")</f>
        <v xml:space="preserve"> </v>
      </c>
      <c r="AC12" s="148" t="str">
        <f>IFERROR(#REF!/#REF!*1000," ")</f>
        <v xml:space="preserve"> </v>
      </c>
      <c r="AD12" s="148" t="str">
        <f>IFERROR(#REF!/#REF!*1000," ")</f>
        <v xml:space="preserve"> </v>
      </c>
    </row>
    <row r="13" spans="1:30" s="151" customFormat="1" ht="59.25" customHeight="1" x14ac:dyDescent="0.3">
      <c r="A13" s="131" t="s">
        <v>92</v>
      </c>
      <c r="B13" s="132">
        <v>216614</v>
      </c>
      <c r="C13" s="132">
        <v>216614</v>
      </c>
      <c r="D13" s="132">
        <v>0</v>
      </c>
      <c r="E13" s="133">
        <v>399155.5</v>
      </c>
      <c r="F13" s="133">
        <v>0</v>
      </c>
      <c r="G13" s="134">
        <v>399155.5</v>
      </c>
      <c r="H13" s="134">
        <v>0</v>
      </c>
      <c r="I13" s="135">
        <v>105467</v>
      </c>
      <c r="J13" s="132">
        <v>105467</v>
      </c>
      <c r="K13" s="132">
        <v>0</v>
      </c>
      <c r="L13" s="133">
        <v>133005.20000000001</v>
      </c>
      <c r="M13" s="133">
        <v>133005.1</v>
      </c>
      <c r="N13" s="136">
        <v>0</v>
      </c>
      <c r="O13" s="137">
        <f t="shared" si="0"/>
        <v>1.1685338897762843</v>
      </c>
      <c r="P13" s="137" t="str">
        <f>IFERROR(#REF!/(#REF!*5/12)," ")</f>
        <v xml:space="preserve"> </v>
      </c>
      <c r="Q13" s="137" t="str">
        <f>IFERROR(#REF!/(#REF!*5/12)," ")</f>
        <v xml:space="preserve"> </v>
      </c>
      <c r="R13" s="137" t="str">
        <f>IFERROR(#REF!/(#REF!*5/12)," ")</f>
        <v xml:space="preserve"> </v>
      </c>
      <c r="S13" s="137">
        <f t="shared" si="1"/>
        <v>1.1685338897762843</v>
      </c>
      <c r="T13" s="137" t="str">
        <f t="shared" si="1"/>
        <v xml:space="preserve"> </v>
      </c>
      <c r="U13" s="137">
        <f t="shared" si="1"/>
        <v>0.79971960802243747</v>
      </c>
      <c r="V13" s="137" t="str">
        <f>IFERROR(#REF!/(F13*5/12)," ")</f>
        <v xml:space="preserve"> </v>
      </c>
      <c r="W13" s="137" t="str">
        <f>IFERROR(#REF!/(#REF!*5/12)," ")</f>
        <v xml:space="preserve"> </v>
      </c>
      <c r="X13" s="137" t="str">
        <f>IFERROR(#REF!/(#REF!*5/12)," ")</f>
        <v xml:space="preserve"> </v>
      </c>
      <c r="Y13" s="137">
        <f t="shared" si="2"/>
        <v>0.79971900675300733</v>
      </c>
      <c r="Z13" s="137" t="str">
        <f t="shared" si="2"/>
        <v xml:space="preserve"> </v>
      </c>
      <c r="AA13" s="149" t="str">
        <f>IFERROR(F13/#REF!*1000," ")</f>
        <v xml:space="preserve"> </v>
      </c>
      <c r="AB13" s="150" t="str">
        <f>IFERROR(#REF!/#REF!*1000," ")</f>
        <v xml:space="preserve"> </v>
      </c>
      <c r="AC13" s="150" t="str">
        <f>IFERROR(#REF!/#REF!*1000," ")</f>
        <v xml:space="preserve"> </v>
      </c>
      <c r="AD13" s="150" t="str">
        <f>IFERROR(#REF!/#REF!*1000," ")</f>
        <v xml:space="preserve"> </v>
      </c>
    </row>
    <row r="14" spans="1:30" s="151" customFormat="1" ht="27.75" x14ac:dyDescent="0.3">
      <c r="A14" s="141" t="s">
        <v>93</v>
      </c>
      <c r="B14" s="142">
        <v>110986</v>
      </c>
      <c r="C14" s="142">
        <v>110986</v>
      </c>
      <c r="D14" s="142">
        <v>0</v>
      </c>
      <c r="E14" s="143">
        <v>324052.5</v>
      </c>
      <c r="F14" s="143">
        <v>0</v>
      </c>
      <c r="G14" s="144">
        <v>324052.5</v>
      </c>
      <c r="H14" s="144">
        <v>0</v>
      </c>
      <c r="I14" s="145">
        <v>53041</v>
      </c>
      <c r="J14" s="142">
        <v>53041</v>
      </c>
      <c r="K14" s="142">
        <v>0</v>
      </c>
      <c r="L14" s="143">
        <v>103859.5</v>
      </c>
      <c r="M14" s="143">
        <v>103859.5</v>
      </c>
      <c r="N14" s="146">
        <v>0</v>
      </c>
      <c r="O14" s="137">
        <f t="shared" si="0"/>
        <v>1.1469770962103329</v>
      </c>
      <c r="P14" s="137" t="str">
        <f>IFERROR(#REF!/(#REF!*5/12)," ")</f>
        <v xml:space="preserve"> </v>
      </c>
      <c r="Q14" s="137" t="str">
        <f>IFERROR(#REF!/(#REF!*5/12)," ")</f>
        <v xml:space="preserve"> </v>
      </c>
      <c r="R14" s="137" t="str">
        <f>IFERROR(#REF!/(#REF!*5/12)," ")</f>
        <v xml:space="preserve"> </v>
      </c>
      <c r="S14" s="137">
        <f t="shared" si="1"/>
        <v>1.1469770962103329</v>
      </c>
      <c r="T14" s="137" t="str">
        <f t="shared" si="1"/>
        <v xml:space="preserve"> </v>
      </c>
      <c r="U14" s="137">
        <f t="shared" si="1"/>
        <v>0.76920498993218689</v>
      </c>
      <c r="V14" s="137" t="str">
        <f>IFERROR(#REF!/(F14*5/12)," ")</f>
        <v xml:space="preserve"> </v>
      </c>
      <c r="W14" s="137" t="str">
        <f>IFERROR(#REF!/(#REF!*5/12)," ")</f>
        <v xml:space="preserve"> </v>
      </c>
      <c r="X14" s="137" t="str">
        <f>IFERROR(#REF!/(#REF!*5/12)," ")</f>
        <v xml:space="preserve"> </v>
      </c>
      <c r="Y14" s="137">
        <f t="shared" si="2"/>
        <v>0.76920498993218689</v>
      </c>
      <c r="Z14" s="137" t="str">
        <f t="shared" si="2"/>
        <v xml:space="preserve"> </v>
      </c>
      <c r="AA14" s="149" t="str">
        <f>IFERROR(F14/#REF!*1000," ")</f>
        <v xml:space="preserve"> </v>
      </c>
      <c r="AB14" s="150" t="str">
        <f>IFERROR(#REF!/#REF!*1000," ")</f>
        <v xml:space="preserve"> </v>
      </c>
      <c r="AC14" s="150" t="str">
        <f>IFERROR(#REF!/#REF!*1000," ")</f>
        <v xml:space="preserve"> </v>
      </c>
      <c r="AD14" s="150" t="str">
        <f>IFERROR(#REF!/#REF!*1000," ")</f>
        <v xml:space="preserve"> </v>
      </c>
    </row>
    <row r="15" spans="1:30" s="151" customFormat="1" ht="27.75" x14ac:dyDescent="0.3">
      <c r="A15" s="141" t="s">
        <v>94</v>
      </c>
      <c r="B15" s="142">
        <v>105628</v>
      </c>
      <c r="C15" s="142">
        <v>105628</v>
      </c>
      <c r="D15" s="142">
        <v>0</v>
      </c>
      <c r="E15" s="143">
        <v>75103</v>
      </c>
      <c r="F15" s="143">
        <v>0</v>
      </c>
      <c r="G15" s="144">
        <v>75103</v>
      </c>
      <c r="H15" s="144">
        <v>0</v>
      </c>
      <c r="I15" s="145">
        <v>52426</v>
      </c>
      <c r="J15" s="142">
        <v>52426</v>
      </c>
      <c r="K15" s="142">
        <v>0</v>
      </c>
      <c r="L15" s="143">
        <v>29145.7</v>
      </c>
      <c r="M15" s="143">
        <v>29145.7</v>
      </c>
      <c r="N15" s="146">
        <v>0</v>
      </c>
      <c r="O15" s="137">
        <f t="shared" si="0"/>
        <v>1.1911841557162874</v>
      </c>
      <c r="P15" s="137" t="str">
        <f>IFERROR(#REF!/(#REF!*5/12)," ")</f>
        <v xml:space="preserve"> </v>
      </c>
      <c r="Q15" s="137" t="str">
        <f>IFERROR(#REF!/(#REF!*5/12)," ")</f>
        <v xml:space="preserve"> </v>
      </c>
      <c r="R15" s="137" t="str">
        <f>IFERROR(#REF!/(#REF!*5/12)," ")</f>
        <v xml:space="preserve"> </v>
      </c>
      <c r="S15" s="137">
        <f t="shared" si="1"/>
        <v>1.1911841557162874</v>
      </c>
      <c r="T15" s="137" t="str">
        <f t="shared" si="1"/>
        <v xml:space="preserve"> </v>
      </c>
      <c r="U15" s="137">
        <f t="shared" si="1"/>
        <v>0.93138330026763239</v>
      </c>
      <c r="V15" s="137" t="str">
        <f>IFERROR(#REF!/(F15*5/12)," ")</f>
        <v xml:space="preserve"> </v>
      </c>
      <c r="W15" s="137" t="str">
        <f>IFERROR(#REF!/(#REF!*5/12)," ")</f>
        <v xml:space="preserve"> </v>
      </c>
      <c r="X15" s="137" t="str">
        <f>IFERROR(#REF!/(#REF!*5/12)," ")</f>
        <v xml:space="preserve"> </v>
      </c>
      <c r="Y15" s="137">
        <f t="shared" si="2"/>
        <v>0.93138330026763239</v>
      </c>
      <c r="Z15" s="137" t="str">
        <f t="shared" si="2"/>
        <v xml:space="preserve"> </v>
      </c>
      <c r="AA15" s="149" t="str">
        <f>IFERROR(F15/#REF!*1000," ")</f>
        <v xml:space="preserve"> </v>
      </c>
      <c r="AB15" s="150" t="str">
        <f>IFERROR(#REF!/#REF!*1000," ")</f>
        <v xml:space="preserve"> </v>
      </c>
      <c r="AC15" s="150" t="str">
        <f>IFERROR(#REF!/#REF!*1000," ")</f>
        <v xml:space="preserve"> </v>
      </c>
      <c r="AD15" s="150" t="str">
        <f>IFERROR(#REF!/#REF!*1000," ")</f>
        <v xml:space="preserve"> </v>
      </c>
    </row>
    <row r="16" spans="1:30" s="151" customFormat="1" ht="57" customHeight="1" x14ac:dyDescent="0.3">
      <c r="A16" s="131" t="s">
        <v>95</v>
      </c>
      <c r="B16" s="132">
        <v>53542</v>
      </c>
      <c r="C16" s="132">
        <v>53542</v>
      </c>
      <c r="D16" s="132">
        <v>0</v>
      </c>
      <c r="E16" s="133">
        <v>124153.1</v>
      </c>
      <c r="F16" s="133">
        <v>0</v>
      </c>
      <c r="G16" s="134">
        <v>124153.1</v>
      </c>
      <c r="H16" s="134">
        <v>0</v>
      </c>
      <c r="I16" s="135">
        <v>9768</v>
      </c>
      <c r="J16" s="132">
        <v>9768</v>
      </c>
      <c r="K16" s="132">
        <v>0</v>
      </c>
      <c r="L16" s="133">
        <v>18589.3</v>
      </c>
      <c r="M16" s="133">
        <v>18589.3</v>
      </c>
      <c r="N16" s="136">
        <v>0</v>
      </c>
      <c r="O16" s="137">
        <f t="shared" si="0"/>
        <v>0.4378469239102013</v>
      </c>
      <c r="P16" s="137" t="str">
        <f>IFERROR(#REF!/(#REF!*5/12)," ")</f>
        <v xml:space="preserve"> </v>
      </c>
      <c r="Q16" s="137" t="str">
        <f>IFERROR(#REF!/(#REF!*5/12)," ")</f>
        <v xml:space="preserve"> </v>
      </c>
      <c r="R16" s="137" t="str">
        <f>IFERROR(#REF!/(#REF!*5/12)," ")</f>
        <v xml:space="preserve"> </v>
      </c>
      <c r="S16" s="137">
        <f t="shared" si="1"/>
        <v>0.4378469239102013</v>
      </c>
      <c r="T16" s="137" t="str">
        <f t="shared" si="1"/>
        <v xml:space="preserve"> </v>
      </c>
      <c r="U16" s="137">
        <f t="shared" si="1"/>
        <v>0.35934922285468501</v>
      </c>
      <c r="V16" s="137" t="str">
        <f>IFERROR(#REF!/(F16*5/12)," ")</f>
        <v xml:space="preserve"> </v>
      </c>
      <c r="W16" s="137" t="str">
        <f>IFERROR(#REF!/(#REF!*5/12)," ")</f>
        <v xml:space="preserve"> </v>
      </c>
      <c r="X16" s="137" t="str">
        <f>IFERROR(#REF!/(#REF!*5/12)," ")</f>
        <v xml:space="preserve"> </v>
      </c>
      <c r="Y16" s="137">
        <f t="shared" si="2"/>
        <v>0.35934922285468501</v>
      </c>
      <c r="Z16" s="137" t="str">
        <f t="shared" si="2"/>
        <v xml:space="preserve"> </v>
      </c>
      <c r="AA16" s="149" t="str">
        <f>IFERROR(F16/#REF!*1000," ")</f>
        <v xml:space="preserve"> </v>
      </c>
      <c r="AB16" s="150" t="str">
        <f>IFERROR(#REF!/#REF!*1000," ")</f>
        <v xml:space="preserve"> </v>
      </c>
      <c r="AC16" s="150" t="str">
        <f>IFERROR(#REF!/#REF!*1000," ")</f>
        <v xml:space="preserve"> </v>
      </c>
      <c r="AD16" s="150" t="str">
        <f>IFERROR(#REF!/#REF!*1000," ")</f>
        <v xml:space="preserve"> </v>
      </c>
    </row>
    <row r="17" spans="1:30" s="154" customFormat="1" ht="27" x14ac:dyDescent="0.35">
      <c r="A17" s="122" t="s">
        <v>96</v>
      </c>
      <c r="B17" s="123">
        <v>3661564</v>
      </c>
      <c r="C17" s="123">
        <v>3475692</v>
      </c>
      <c r="D17" s="123">
        <v>185872</v>
      </c>
      <c r="E17" s="124">
        <v>1676098.3</v>
      </c>
      <c r="F17" s="124">
        <v>0</v>
      </c>
      <c r="G17" s="124">
        <v>1478019.8</v>
      </c>
      <c r="H17" s="124">
        <v>198078.5</v>
      </c>
      <c r="I17" s="125">
        <v>1821661</v>
      </c>
      <c r="J17" s="123">
        <v>1753434</v>
      </c>
      <c r="K17" s="123">
        <v>68227</v>
      </c>
      <c r="L17" s="124">
        <v>747243.7</v>
      </c>
      <c r="M17" s="124">
        <v>683980.5</v>
      </c>
      <c r="N17" s="126">
        <v>63263.199999999997</v>
      </c>
      <c r="O17" s="127">
        <f t="shared" si="0"/>
        <v>1.1940215711100501</v>
      </c>
      <c r="P17" s="127" t="str">
        <f>IFERROR(#REF!/(#REF!*5/12)," ")</f>
        <v xml:space="preserve"> </v>
      </c>
      <c r="Q17" s="127" t="str">
        <f>IFERROR(#REF!/(#REF!*5/12)," ")</f>
        <v xml:space="preserve"> </v>
      </c>
      <c r="R17" s="127" t="str">
        <f>IFERROR(#REF!/(#REF!*5/12)," ")</f>
        <v xml:space="preserve"> </v>
      </c>
      <c r="S17" s="127">
        <f t="shared" si="1"/>
        <v>1.2107636695081152</v>
      </c>
      <c r="T17" s="127">
        <f t="shared" si="1"/>
        <v>0.88095463544805019</v>
      </c>
      <c r="U17" s="127">
        <f t="shared" si="1"/>
        <v>1.0699759554675283</v>
      </c>
      <c r="V17" s="127" t="str">
        <f>IFERROR(#REF!/(F17*5/12)," ")</f>
        <v xml:space="preserve"> </v>
      </c>
      <c r="W17" s="127" t="str">
        <f>IFERROR(#REF!/(#REF!*5/12)," ")</f>
        <v xml:space="preserve"> </v>
      </c>
      <c r="X17" s="127" t="str">
        <f>IFERROR(#REF!/(#REF!*5/12)," ")</f>
        <v xml:space="preserve"> </v>
      </c>
      <c r="Y17" s="127">
        <f t="shared" si="2"/>
        <v>1.1106435786584183</v>
      </c>
      <c r="Z17" s="127">
        <f t="shared" si="2"/>
        <v>0.76652276748864723</v>
      </c>
      <c r="AA17" s="152" t="str">
        <f>IFERROR(F17/#REF!*1000," ")</f>
        <v xml:space="preserve"> </v>
      </c>
      <c r="AB17" s="153" t="str">
        <f>IFERROR(#REF!/#REF!*1000," ")</f>
        <v xml:space="preserve"> </v>
      </c>
      <c r="AC17" s="153" t="str">
        <f>IFERROR(#REF!/#REF!*1000," ")</f>
        <v xml:space="preserve"> </v>
      </c>
      <c r="AD17" s="153" t="str">
        <f>IFERROR(#REF!/#REF!*1000," ")</f>
        <v xml:space="preserve"> </v>
      </c>
    </row>
    <row r="18" spans="1:30" s="130" customFormat="1" ht="52.5" customHeight="1" x14ac:dyDescent="0.3">
      <c r="A18" s="122" t="s">
        <v>97</v>
      </c>
      <c r="B18" s="123">
        <v>868357</v>
      </c>
      <c r="C18" s="123">
        <v>824736</v>
      </c>
      <c r="D18" s="123">
        <v>43621</v>
      </c>
      <c r="E18" s="124">
        <v>904672.4</v>
      </c>
      <c r="F18" s="124">
        <v>0</v>
      </c>
      <c r="G18" s="155">
        <v>805521.5</v>
      </c>
      <c r="H18" s="155">
        <v>99150.9</v>
      </c>
      <c r="I18" s="125">
        <v>440961</v>
      </c>
      <c r="J18" s="123">
        <v>424519</v>
      </c>
      <c r="K18" s="123">
        <v>16442</v>
      </c>
      <c r="L18" s="124">
        <v>425549.4</v>
      </c>
      <c r="M18" s="124">
        <v>393806</v>
      </c>
      <c r="N18" s="126">
        <v>31743.4</v>
      </c>
      <c r="O18" s="127">
        <f t="shared" si="0"/>
        <v>1.2187457462771647</v>
      </c>
      <c r="P18" s="127" t="str">
        <f>IFERROR(#REF!/(#REF!*5/12)," ")</f>
        <v xml:space="preserve"> </v>
      </c>
      <c r="Q18" s="127" t="str">
        <f>IFERROR(#REF!/(#REF!*5/12)," ")</f>
        <v xml:space="preserve"> </v>
      </c>
      <c r="R18" s="127" t="str">
        <f>IFERROR(#REF!/(#REF!*5/12)," ")</f>
        <v xml:space="preserve"> </v>
      </c>
      <c r="S18" s="127">
        <f t="shared" si="1"/>
        <v>1.2353596787335583</v>
      </c>
      <c r="T18" s="127">
        <f t="shared" si="1"/>
        <v>0.90462850461933464</v>
      </c>
      <c r="U18" s="127">
        <f t="shared" si="1"/>
        <v>1.1289374584656282</v>
      </c>
      <c r="V18" s="127" t="str">
        <f>IFERROR(#REF!/(F18*5/12)," ")</f>
        <v xml:space="preserve"> </v>
      </c>
      <c r="W18" s="127" t="str">
        <f>IFERROR(#REF!/(#REF!*5/12)," ")</f>
        <v xml:space="preserve"> </v>
      </c>
      <c r="X18" s="127" t="str">
        <f>IFERROR(#REF!/(#REF!*5/12)," ")</f>
        <v xml:space="preserve"> </v>
      </c>
      <c r="Y18" s="127">
        <f t="shared" si="2"/>
        <v>1.1733198927651218</v>
      </c>
      <c r="Z18" s="127">
        <f t="shared" si="2"/>
        <v>0.76836579395648452</v>
      </c>
      <c r="AA18" s="128" t="str">
        <f>IFERROR(F18/#REF!*1000," ")</f>
        <v xml:space="preserve"> </v>
      </c>
      <c r="AB18" s="129" t="str">
        <f>IFERROR(#REF!/#REF!*1000," ")</f>
        <v xml:space="preserve"> </v>
      </c>
      <c r="AC18" s="129" t="str">
        <f>IFERROR(#REF!/#REF!*1000," ")</f>
        <v xml:space="preserve"> </v>
      </c>
      <c r="AD18" s="129" t="str">
        <f>IFERROR(#REF!/#REF!*1000," ")</f>
        <v xml:space="preserve"> </v>
      </c>
    </row>
    <row r="19" spans="1:30" s="154" customFormat="1" ht="55.5" customHeight="1" x14ac:dyDescent="0.35">
      <c r="A19" s="122" t="s">
        <v>98</v>
      </c>
      <c r="B19" s="123">
        <v>5211</v>
      </c>
      <c r="C19" s="123">
        <v>5165</v>
      </c>
      <c r="D19" s="123">
        <v>46</v>
      </c>
      <c r="E19" s="124">
        <v>132515.79999999999</v>
      </c>
      <c r="F19" s="124">
        <v>0</v>
      </c>
      <c r="G19" s="155">
        <v>131346.1</v>
      </c>
      <c r="H19" s="155">
        <v>1169.7</v>
      </c>
      <c r="I19" s="125">
        <v>2467</v>
      </c>
      <c r="J19" s="123">
        <v>2452</v>
      </c>
      <c r="K19" s="123">
        <v>15</v>
      </c>
      <c r="L19" s="124">
        <v>62043.6</v>
      </c>
      <c r="M19" s="124">
        <v>61726</v>
      </c>
      <c r="N19" s="126">
        <v>317.60000000000002</v>
      </c>
      <c r="O19" s="127">
        <f t="shared" si="0"/>
        <v>1.1362118595279218</v>
      </c>
      <c r="P19" s="127" t="str">
        <f>IFERROR(#REF!/(#REF!*5/12)," ")</f>
        <v xml:space="preserve"> </v>
      </c>
      <c r="Q19" s="127" t="str">
        <f>IFERROR(#REF!/(#REF!*5/12)," ")</f>
        <v xml:space="preserve"> </v>
      </c>
      <c r="R19" s="127" t="str">
        <f>IFERROR(#REF!/(#REF!*5/12)," ")</f>
        <v xml:space="preserve"> </v>
      </c>
      <c r="S19" s="127">
        <f t="shared" si="1"/>
        <v>1.1393610842207162</v>
      </c>
      <c r="T19" s="127">
        <f t="shared" si="1"/>
        <v>0.78260869565217384</v>
      </c>
      <c r="U19" s="127">
        <f t="shared" si="1"/>
        <v>1.1236746108765898</v>
      </c>
      <c r="V19" s="127" t="str">
        <f>IFERROR(#REF!/(F19*5/12)," ")</f>
        <v xml:space="preserve"> </v>
      </c>
      <c r="W19" s="127" t="str">
        <f>IFERROR(#REF!/(#REF!*5/12)," ")</f>
        <v xml:space="preserve"> </v>
      </c>
      <c r="X19" s="127" t="str">
        <f>IFERROR(#REF!/(#REF!*5/12)," ")</f>
        <v xml:space="preserve"> </v>
      </c>
      <c r="Y19" s="127">
        <f t="shared" si="2"/>
        <v>1.1278781783395169</v>
      </c>
      <c r="Z19" s="127">
        <f t="shared" si="2"/>
        <v>0.65165427032572454</v>
      </c>
      <c r="AA19" s="152" t="str">
        <f>IFERROR(F19/#REF!*1000," ")</f>
        <v xml:space="preserve"> </v>
      </c>
      <c r="AB19" s="153" t="str">
        <f>IFERROR(#REF!/#REF!*1000," ")</f>
        <v xml:space="preserve"> </v>
      </c>
      <c r="AC19" s="153" t="str">
        <f>IFERROR(#REF!/#REF!*1000," ")</f>
        <v xml:space="preserve"> </v>
      </c>
      <c r="AD19" s="153" t="str">
        <f>IFERROR(#REF!/#REF!*1000," ")</f>
        <v xml:space="preserve"> </v>
      </c>
    </row>
    <row r="20" spans="1:30" s="154" customFormat="1" ht="47.25" customHeight="1" x14ac:dyDescent="0.35">
      <c r="A20" s="122" t="s">
        <v>99</v>
      </c>
      <c r="B20" s="123">
        <v>2081864</v>
      </c>
      <c r="C20" s="123">
        <v>1994778</v>
      </c>
      <c r="D20" s="123">
        <v>87086</v>
      </c>
      <c r="E20" s="124">
        <v>4106819.5</v>
      </c>
      <c r="F20" s="156">
        <v>0</v>
      </c>
      <c r="G20" s="156">
        <v>3890404.3</v>
      </c>
      <c r="H20" s="156">
        <v>216415.2</v>
      </c>
      <c r="I20" s="125">
        <v>1007636</v>
      </c>
      <c r="J20" s="125">
        <v>977223</v>
      </c>
      <c r="K20" s="125">
        <v>30413</v>
      </c>
      <c r="L20" s="124">
        <v>1846381.2</v>
      </c>
      <c r="M20" s="124">
        <v>1806507</v>
      </c>
      <c r="N20" s="126">
        <v>39874.199999999997</v>
      </c>
      <c r="O20" s="127">
        <f t="shared" si="0"/>
        <v>1.1616159364876859</v>
      </c>
      <c r="P20" s="127" t="str">
        <f>IFERROR(#REF!/(#REF!*5/12)," ")</f>
        <v xml:space="preserve"> </v>
      </c>
      <c r="Q20" s="127" t="str">
        <f>IFERROR(#REF!/(#REF!*5/12)," ")</f>
        <v xml:space="preserve"> </v>
      </c>
      <c r="R20" s="127" t="str">
        <f>IFERROR(#REF!/(#REF!*5/12)," ")</f>
        <v xml:space="preserve"> </v>
      </c>
      <c r="S20" s="127">
        <f t="shared" si="1"/>
        <v>1.1757374504832117</v>
      </c>
      <c r="T20" s="127">
        <f t="shared" si="1"/>
        <v>0.83815079346852528</v>
      </c>
      <c r="U20" s="127">
        <f t="shared" si="1"/>
        <v>1.0790137915727729</v>
      </c>
      <c r="V20" s="127" t="str">
        <f>IFERROR(#REF!/(F20*5/12)," ")</f>
        <v xml:space="preserve"> </v>
      </c>
      <c r="W20" s="127" t="str">
        <f>IFERROR(#REF!/(#REF!*5/12)," ")</f>
        <v xml:space="preserve"> </v>
      </c>
      <c r="X20" s="127" t="str">
        <f>IFERROR(#REF!/(#REF!*5/12)," ")</f>
        <v xml:space="preserve"> </v>
      </c>
      <c r="Y20" s="127">
        <f t="shared" si="2"/>
        <v>1.1144386201711733</v>
      </c>
      <c r="Z20" s="127">
        <f t="shared" si="2"/>
        <v>0.44219666640790478</v>
      </c>
      <c r="AA20" s="152" t="str">
        <f>IFERROR(F20/#REF!*1000," ")</f>
        <v xml:space="preserve"> </v>
      </c>
      <c r="AB20" s="153" t="str">
        <f>IFERROR(#REF!/#REF!*1000," ")</f>
        <v xml:space="preserve"> </v>
      </c>
      <c r="AC20" s="153" t="str">
        <f>IFERROR(#REF!/#REF!*1000," ")</f>
        <v xml:space="preserve"> </v>
      </c>
      <c r="AD20" s="153" t="str">
        <f>IFERROR(#REF!/#REF!*1000," ")</f>
        <v xml:space="preserve"> </v>
      </c>
    </row>
    <row r="21" spans="1:30" s="154" customFormat="1" ht="81" x14ac:dyDescent="0.35">
      <c r="A21" s="122" t="s">
        <v>100</v>
      </c>
      <c r="B21" s="123">
        <v>436842</v>
      </c>
      <c r="C21" s="123">
        <v>399727</v>
      </c>
      <c r="D21" s="123">
        <v>37115</v>
      </c>
      <c r="E21" s="124">
        <v>979233.6</v>
      </c>
      <c r="F21" s="156">
        <v>0</v>
      </c>
      <c r="G21" s="156">
        <v>828518.6</v>
      </c>
      <c r="H21" s="156">
        <v>150715</v>
      </c>
      <c r="I21" s="125">
        <v>165448</v>
      </c>
      <c r="J21" s="125">
        <v>158552</v>
      </c>
      <c r="K21" s="125">
        <v>6896</v>
      </c>
      <c r="L21" s="124">
        <v>471147.6</v>
      </c>
      <c r="M21" s="124">
        <v>408544.9</v>
      </c>
      <c r="N21" s="126">
        <v>62602.7</v>
      </c>
      <c r="O21" s="127">
        <f t="shared" si="0"/>
        <v>0.90896754432952875</v>
      </c>
      <c r="P21" s="127" t="str">
        <f>IFERROR(#REF!/(#REF!*5/12)," ")</f>
        <v xml:space="preserve"> </v>
      </c>
      <c r="Q21" s="127" t="str">
        <f>IFERROR(#REF!/(#REF!*5/12)," ")</f>
        <v xml:space="preserve"> </v>
      </c>
      <c r="R21" s="127" t="str">
        <f>IFERROR(#REF!/(#REF!*5/12)," ")</f>
        <v xml:space="preserve"> </v>
      </c>
      <c r="S21" s="127">
        <f t="shared" si="1"/>
        <v>0.95196171386971618</v>
      </c>
      <c r="T21" s="127">
        <f t="shared" si="1"/>
        <v>0.44592213390812341</v>
      </c>
      <c r="U21" s="127">
        <f t="shared" si="1"/>
        <v>1.1547339061894935</v>
      </c>
      <c r="V21" s="127" t="str">
        <f>IFERROR(#REF!/(F21*5/12)," ")</f>
        <v xml:space="preserve"> </v>
      </c>
      <c r="W21" s="127" t="str">
        <f>IFERROR(#REF!/(#REF!*5/12)," ")</f>
        <v xml:space="preserve"> </v>
      </c>
      <c r="X21" s="127" t="str">
        <f>IFERROR(#REF!/(#REF!*5/12)," ")</f>
        <v xml:space="preserve"> </v>
      </c>
      <c r="Y21" s="127">
        <f t="shared" si="2"/>
        <v>1.1834468894240879</v>
      </c>
      <c r="Z21" s="127">
        <f t="shared" si="2"/>
        <v>0.99689135122582362</v>
      </c>
      <c r="AA21" s="152" t="str">
        <f>IFERROR(F21/#REF!*1000," ")</f>
        <v xml:space="preserve"> </v>
      </c>
      <c r="AB21" s="153" t="str">
        <f>IFERROR(#REF!/#REF!*1000," ")</f>
        <v xml:space="preserve"> </v>
      </c>
      <c r="AC21" s="153" t="str">
        <f>IFERROR(#REF!/#REF!*1000," ")</f>
        <v xml:space="preserve"> </v>
      </c>
      <c r="AD21" s="153" t="str">
        <f>IFERROR(#REF!/#REF!*1000," ")</f>
        <v xml:space="preserve"> </v>
      </c>
    </row>
    <row r="22" spans="1:30" ht="27.75" x14ac:dyDescent="0.35">
      <c r="A22" s="131" t="s">
        <v>101</v>
      </c>
      <c r="B22" s="132">
        <v>92828</v>
      </c>
      <c r="C22" s="132">
        <v>90828</v>
      </c>
      <c r="D22" s="133">
        <v>2000</v>
      </c>
      <c r="E22" s="133">
        <v>319227.90000000002</v>
      </c>
      <c r="F22" s="157">
        <v>0</v>
      </c>
      <c r="G22" s="133">
        <v>312348.40000000002</v>
      </c>
      <c r="H22" s="157">
        <v>6879.5</v>
      </c>
      <c r="I22" s="158">
        <v>59941</v>
      </c>
      <c r="J22" s="158">
        <v>56971</v>
      </c>
      <c r="K22" s="158">
        <v>2970</v>
      </c>
      <c r="L22" s="133">
        <v>257260.1</v>
      </c>
      <c r="M22" s="133">
        <v>230212.6</v>
      </c>
      <c r="N22" s="136">
        <v>27047.5</v>
      </c>
      <c r="O22" s="159">
        <f t="shared" si="0"/>
        <v>1.5497306847072003</v>
      </c>
      <c r="P22" s="159" t="str">
        <f>IFERROR(#REF!/(#REF!*5/12)," ")</f>
        <v xml:space="preserve"> </v>
      </c>
      <c r="Q22" s="159" t="str">
        <f>IFERROR(#REF!/(#REF!*5/12)," ")</f>
        <v xml:space="preserve"> </v>
      </c>
      <c r="R22" s="159" t="str">
        <f>IFERROR(#REF!/(#REF!*5/12)," ")</f>
        <v xml:space="preserve"> </v>
      </c>
      <c r="S22" s="159">
        <f t="shared" si="1"/>
        <v>1.5053771964592417</v>
      </c>
      <c r="T22" s="159">
        <f t="shared" si="1"/>
        <v>3.5640000000000001</v>
      </c>
      <c r="U22" s="159">
        <f t="shared" si="1"/>
        <v>1.9341174126697573</v>
      </c>
      <c r="V22" s="159" t="str">
        <f>IFERROR(#REF!/(F22*5/12)," ")</f>
        <v xml:space="preserve"> </v>
      </c>
      <c r="W22" s="159" t="str">
        <f>IFERROR(#REF!/(#REF!*5/12)," ")</f>
        <v xml:space="preserve"> </v>
      </c>
      <c r="X22" s="159" t="str">
        <f>IFERROR(#REF!/(#REF!*5/12)," ")</f>
        <v xml:space="preserve"> </v>
      </c>
      <c r="Y22" s="159">
        <f t="shared" si="2"/>
        <v>1.7688908923496967</v>
      </c>
      <c r="Z22" s="159">
        <f t="shared" si="2"/>
        <v>9.4358601642561233</v>
      </c>
      <c r="AA22" s="147" t="str">
        <f>IFERROR(F22/#REF!*1000," ")</f>
        <v xml:space="preserve"> </v>
      </c>
      <c r="AB22" s="148" t="str">
        <f>IFERROR(#REF!/#REF!*1000," ")</f>
        <v xml:space="preserve"> </v>
      </c>
      <c r="AC22" s="148" t="str">
        <f>IFERROR(#REF!/#REF!*1000," ")</f>
        <v xml:space="preserve"> </v>
      </c>
      <c r="AD22" s="148" t="str">
        <f>IFERROR(#REF!/#REF!*1000," ")</f>
        <v xml:space="preserve"> </v>
      </c>
    </row>
    <row r="23" spans="1:30" ht="27.75" x14ac:dyDescent="0.35">
      <c r="A23" s="131" t="s">
        <v>102</v>
      </c>
      <c r="B23" s="132">
        <v>35449</v>
      </c>
      <c r="C23" s="132">
        <v>34949</v>
      </c>
      <c r="D23" s="132">
        <v>500</v>
      </c>
      <c r="E23" s="133">
        <v>166448.79999999999</v>
      </c>
      <c r="F23" s="157">
        <v>0</v>
      </c>
      <c r="G23" s="133">
        <v>164103</v>
      </c>
      <c r="H23" s="133">
        <v>2345.8000000000002</v>
      </c>
      <c r="I23" s="158">
        <v>15850</v>
      </c>
      <c r="J23" s="158">
        <v>14632</v>
      </c>
      <c r="K23" s="158">
        <v>1218</v>
      </c>
      <c r="L23" s="133">
        <v>52533.1</v>
      </c>
      <c r="M23" s="133">
        <v>45130.7</v>
      </c>
      <c r="N23" s="136">
        <v>7402.4</v>
      </c>
      <c r="O23" s="159">
        <f t="shared" si="0"/>
        <v>1.0730909193489238</v>
      </c>
      <c r="P23" s="159" t="str">
        <f>IFERROR(#REF!/(#REF!*5/12)," ")</f>
        <v xml:space="preserve"> </v>
      </c>
      <c r="Q23" s="159" t="str">
        <f>IFERROR(#REF!/(#REF!*5/12)," ")</f>
        <v xml:space="preserve"> </v>
      </c>
      <c r="R23" s="159" t="str">
        <f>IFERROR(#REF!/(#REF!*5/12)," ")</f>
        <v xml:space="preserve"> </v>
      </c>
      <c r="S23" s="159">
        <f t="shared" si="1"/>
        <v>1.0048012818678647</v>
      </c>
      <c r="T23" s="159">
        <f t="shared" si="1"/>
        <v>5.8464</v>
      </c>
      <c r="U23" s="159">
        <f t="shared" si="1"/>
        <v>0.75746680060174654</v>
      </c>
      <c r="V23" s="159" t="str">
        <f>IFERROR(#REF!/(F23*5/12)," ")</f>
        <v xml:space="preserve"> </v>
      </c>
      <c r="W23" s="159" t="str">
        <f>IFERROR(#REF!/(#REF!*5/12)," ")</f>
        <v xml:space="preserve"> </v>
      </c>
      <c r="X23" s="159" t="str">
        <f>IFERROR(#REF!/(#REF!*5/12)," ")</f>
        <v xml:space="preserve"> </v>
      </c>
      <c r="Y23" s="159">
        <f t="shared" si="2"/>
        <v>0.66003473428273707</v>
      </c>
      <c r="Z23" s="159">
        <f t="shared" si="2"/>
        <v>7.5734333702787957</v>
      </c>
      <c r="AA23" s="147" t="str">
        <f>IFERROR(F23/#REF!*1000," ")</f>
        <v xml:space="preserve"> </v>
      </c>
      <c r="AB23" s="148" t="str">
        <f>IFERROR(#REF!/#REF!*1000," ")</f>
        <v xml:space="preserve"> </v>
      </c>
      <c r="AC23" s="148" t="str">
        <f>IFERROR(#REF!/#REF!*1000," ")</f>
        <v xml:space="preserve"> </v>
      </c>
      <c r="AD23" s="148" t="str">
        <f>IFERROR(#REF!/#REF!*1000," ")</f>
        <v xml:space="preserve"> </v>
      </c>
    </row>
    <row r="24" spans="1:30" ht="55.5" x14ac:dyDescent="0.35">
      <c r="A24" s="131" t="s">
        <v>103</v>
      </c>
      <c r="B24" s="132">
        <v>196856</v>
      </c>
      <c r="C24" s="132">
        <v>193306</v>
      </c>
      <c r="D24" s="132">
        <v>3550</v>
      </c>
      <c r="E24" s="133">
        <v>136697.1</v>
      </c>
      <c r="F24" s="133">
        <v>0</v>
      </c>
      <c r="G24" s="133">
        <v>134231.6</v>
      </c>
      <c r="H24" s="133">
        <v>2465.5</v>
      </c>
      <c r="I24" s="158">
        <v>50181</v>
      </c>
      <c r="J24" s="158">
        <v>49091</v>
      </c>
      <c r="K24" s="158">
        <v>1090</v>
      </c>
      <c r="L24" s="133">
        <v>37289.5</v>
      </c>
      <c r="M24" s="133">
        <v>36267.599999999999</v>
      </c>
      <c r="N24" s="136">
        <v>1021.9</v>
      </c>
      <c r="O24" s="159">
        <f t="shared" si="0"/>
        <v>0.61178932823993182</v>
      </c>
      <c r="P24" s="159" t="str">
        <f>IFERROR(#REF!/(#REF!*5/12)," ")</f>
        <v xml:space="preserve"> </v>
      </c>
      <c r="Q24" s="159" t="str">
        <f>IFERROR(#REF!/(#REF!*5/12)," ")</f>
        <v xml:space="preserve"> </v>
      </c>
      <c r="R24" s="159" t="str">
        <f>IFERROR(#REF!/(#REF!*5/12)," ")</f>
        <v xml:space="preserve"> </v>
      </c>
      <c r="S24" s="159">
        <f t="shared" si="1"/>
        <v>0.60949168675571375</v>
      </c>
      <c r="T24" s="159">
        <f t="shared" si="1"/>
        <v>0.73690140845070418</v>
      </c>
      <c r="U24" s="159">
        <f t="shared" si="1"/>
        <v>0.65469421077696599</v>
      </c>
      <c r="V24" s="159" t="str">
        <f>IFERROR(#REF!/(F24*5/12)," ")</f>
        <v xml:space="preserve"> </v>
      </c>
      <c r="W24" s="159" t="str">
        <f>IFERROR(#REF!/(#REF!*5/12)," ")</f>
        <v xml:space="preserve"> </v>
      </c>
      <c r="X24" s="159" t="str">
        <f>IFERROR(#REF!/(#REF!*5/12)," ")</f>
        <v xml:space="preserve"> </v>
      </c>
      <c r="Y24" s="159">
        <f t="shared" si="2"/>
        <v>0.64844820444664286</v>
      </c>
      <c r="Z24" s="159">
        <f t="shared" si="2"/>
        <v>0.99475157168931239</v>
      </c>
      <c r="AA24" s="147" t="str">
        <f>IFERROR(F24/#REF!*1000," ")</f>
        <v xml:space="preserve"> </v>
      </c>
      <c r="AB24" s="148" t="str">
        <f>IFERROR(#REF!/#REF!*1000," ")</f>
        <v xml:space="preserve"> </v>
      </c>
      <c r="AC24" s="148" t="str">
        <f>IFERROR(#REF!/#REF!*1000," ")</f>
        <v xml:space="preserve"> </v>
      </c>
      <c r="AD24" s="148" t="str">
        <f>IFERROR(#REF!/#REF!*1000," ")</f>
        <v xml:space="preserve"> </v>
      </c>
    </row>
    <row r="25" spans="1:30" ht="55.5" x14ac:dyDescent="0.35">
      <c r="A25" s="131" t="s">
        <v>104</v>
      </c>
      <c r="B25" s="132">
        <v>56836</v>
      </c>
      <c r="C25" s="132">
        <v>56564</v>
      </c>
      <c r="D25" s="132">
        <v>272</v>
      </c>
      <c r="E25" s="133">
        <v>72369</v>
      </c>
      <c r="F25" s="133">
        <v>0</v>
      </c>
      <c r="G25" s="133">
        <v>72022.899999999994</v>
      </c>
      <c r="H25" s="133">
        <v>346.1</v>
      </c>
      <c r="I25" s="158">
        <v>22125</v>
      </c>
      <c r="J25" s="158">
        <v>22030</v>
      </c>
      <c r="K25" s="158">
        <v>95</v>
      </c>
      <c r="L25" s="133">
        <v>29077.599999999999</v>
      </c>
      <c r="M25" s="133">
        <v>28880.2</v>
      </c>
      <c r="N25" s="136">
        <v>197.4</v>
      </c>
      <c r="O25" s="159">
        <f t="shared" si="0"/>
        <v>0.9342670138644521</v>
      </c>
      <c r="P25" s="159" t="str">
        <f>IFERROR(#REF!/(#REF!*5/12)," ")</f>
        <v xml:space="preserve"> </v>
      </c>
      <c r="Q25" s="159" t="str">
        <f>IFERROR(#REF!/(#REF!*5/12)," ")</f>
        <v xml:space="preserve"> </v>
      </c>
      <c r="R25" s="159" t="str">
        <f>IFERROR(#REF!/(#REF!*5/12)," ")</f>
        <v xml:space="preserve"> </v>
      </c>
      <c r="S25" s="159">
        <f t="shared" si="1"/>
        <v>0.93472880277208126</v>
      </c>
      <c r="T25" s="159">
        <f t="shared" si="1"/>
        <v>0.83823529411764708</v>
      </c>
      <c r="U25" s="159">
        <f t="shared" si="1"/>
        <v>0.96431123823736675</v>
      </c>
      <c r="V25" s="159" t="str">
        <f>IFERROR(#REF!/(F25*5/12)," ")</f>
        <v xml:space="preserve"> </v>
      </c>
      <c r="W25" s="159" t="str">
        <f>IFERROR(#REF!/(#REF!*5/12)," ")</f>
        <v xml:space="preserve"> </v>
      </c>
      <c r="X25" s="159" t="str">
        <f>IFERROR(#REF!/(#REF!*5/12)," ")</f>
        <v xml:space="preserve"> </v>
      </c>
      <c r="Y25" s="159">
        <f t="shared" si="2"/>
        <v>0.96236724708391352</v>
      </c>
      <c r="Z25" s="159">
        <f t="shared" si="2"/>
        <v>1.3688529326784167</v>
      </c>
      <c r="AA25" s="147" t="str">
        <f>IFERROR(F25/#REF!*1000," ")</f>
        <v xml:space="preserve"> </v>
      </c>
      <c r="AB25" s="148" t="str">
        <f>IFERROR(#REF!/#REF!*1000," ")</f>
        <v xml:space="preserve"> </v>
      </c>
      <c r="AC25" s="148" t="str">
        <f>IFERROR(#REF!/#REF!*1000," ")</f>
        <v xml:space="preserve"> </v>
      </c>
      <c r="AD25" s="148" t="str">
        <f>IFERROR(#REF!/#REF!*1000," ")</f>
        <v xml:space="preserve"> </v>
      </c>
    </row>
    <row r="26" spans="1:30" ht="60" customHeight="1" x14ac:dyDescent="0.35">
      <c r="A26" s="160" t="s">
        <v>105</v>
      </c>
      <c r="B26" s="132">
        <v>2090</v>
      </c>
      <c r="C26" s="132">
        <v>2080</v>
      </c>
      <c r="D26" s="132">
        <v>10</v>
      </c>
      <c r="E26" s="133">
        <v>22354</v>
      </c>
      <c r="F26" s="133">
        <v>0</v>
      </c>
      <c r="G26" s="133">
        <v>22241.9</v>
      </c>
      <c r="H26" s="133">
        <v>112.1</v>
      </c>
      <c r="I26" s="158">
        <v>1671</v>
      </c>
      <c r="J26" s="158">
        <v>702</v>
      </c>
      <c r="K26" s="158">
        <v>969</v>
      </c>
      <c r="L26" s="133">
        <v>23725.3</v>
      </c>
      <c r="M26" s="133">
        <v>6929.3</v>
      </c>
      <c r="N26" s="136">
        <v>16796</v>
      </c>
      <c r="O26" s="159">
        <f t="shared" si="0"/>
        <v>1.9188516746411481</v>
      </c>
      <c r="P26" s="159" t="str">
        <f>IFERROR(#REF!/(#REF!*5/12)," ")</f>
        <v xml:space="preserve"> </v>
      </c>
      <c r="Q26" s="159" t="str">
        <f>IFERROR(#REF!/(#REF!*5/12)," ")</f>
        <v xml:space="preserve"> </v>
      </c>
      <c r="R26" s="159" t="str">
        <f>IFERROR(#REF!/(#REF!*5/12)," ")</f>
        <v xml:space="preserve"> </v>
      </c>
      <c r="S26" s="159">
        <f t="shared" si="1"/>
        <v>0.81</v>
      </c>
      <c r="T26" s="159">
        <f t="shared" si="1"/>
        <v>232.55999999999997</v>
      </c>
      <c r="U26" s="159">
        <f t="shared" si="1"/>
        <v>2.547227341862754</v>
      </c>
      <c r="V26" s="159" t="str">
        <f>IFERROR(#REF!/(F26*5/12)," ")</f>
        <v xml:space="preserve"> </v>
      </c>
      <c r="W26" s="159" t="str">
        <f>IFERROR(#REF!/(#REF!*5/12)," ")</f>
        <v xml:space="preserve"> </v>
      </c>
      <c r="X26" s="159" t="str">
        <f>IFERROR(#REF!/(#REF!*5/12)," ")</f>
        <v xml:space="preserve"> </v>
      </c>
      <c r="Y26" s="159">
        <f t="shared" si="2"/>
        <v>0.74770230960484485</v>
      </c>
      <c r="Z26" s="159">
        <f t="shared" si="2"/>
        <v>359.59322033898303</v>
      </c>
      <c r="AA26" s="147" t="str">
        <f>IFERROR(F26/#REF!*1000," ")</f>
        <v xml:space="preserve"> </v>
      </c>
      <c r="AB26" s="148" t="str">
        <f>IFERROR(#REF!/#REF!*1000," ")</f>
        <v xml:space="preserve"> </v>
      </c>
      <c r="AC26" s="148" t="str">
        <f>IFERROR(#REF!/#REF!*1000," ")</f>
        <v xml:space="preserve"> </v>
      </c>
      <c r="AD26" s="148" t="str">
        <f>IFERROR(#REF!/#REF!*1000," ")</f>
        <v xml:space="preserve"> </v>
      </c>
    </row>
    <row r="27" spans="1:30" ht="60.75" customHeight="1" x14ac:dyDescent="0.35">
      <c r="A27" s="160" t="s">
        <v>106</v>
      </c>
      <c r="B27" s="132">
        <v>43603</v>
      </c>
      <c r="C27" s="132">
        <v>20000</v>
      </c>
      <c r="D27" s="132">
        <v>23603</v>
      </c>
      <c r="E27" s="133">
        <v>114986.4</v>
      </c>
      <c r="F27" s="133">
        <v>0</v>
      </c>
      <c r="G27" s="133">
        <v>52742</v>
      </c>
      <c r="H27" s="133">
        <v>62244.4</v>
      </c>
      <c r="I27" s="158">
        <v>15074</v>
      </c>
      <c r="J27" s="158">
        <v>14787</v>
      </c>
      <c r="K27" s="158">
        <v>287</v>
      </c>
      <c r="L27" s="133">
        <v>50604.6</v>
      </c>
      <c r="M27" s="133">
        <v>49119.3</v>
      </c>
      <c r="N27" s="136">
        <v>1485.3</v>
      </c>
      <c r="O27" s="159">
        <f t="shared" si="0"/>
        <v>0.82970437813911879</v>
      </c>
      <c r="P27" s="159" t="str">
        <f>IFERROR(#REF!/(#REF!*5/12)," ")</f>
        <v xml:space="preserve"> </v>
      </c>
      <c r="Q27" s="159" t="str">
        <f>IFERROR(#REF!/(#REF!*5/12)," ")</f>
        <v xml:space="preserve"> </v>
      </c>
      <c r="R27" s="159" t="str">
        <f>IFERROR(#REF!/(#REF!*5/12)," ")</f>
        <v xml:space="preserve"> </v>
      </c>
      <c r="S27" s="159">
        <f t="shared" si="1"/>
        <v>1.7744399999999998</v>
      </c>
      <c r="T27" s="159">
        <f t="shared" si="1"/>
        <v>2.9182731008770071E-2</v>
      </c>
      <c r="U27" s="159">
        <f t="shared" si="1"/>
        <v>1.0562209096032227</v>
      </c>
      <c r="V27" s="159" t="str">
        <f>IFERROR(#REF!/(F27*5/12)," ")</f>
        <v xml:space="preserve"> </v>
      </c>
      <c r="W27" s="159" t="str">
        <f>IFERROR(#REF!/(#REF!*5/12)," ")</f>
        <v xml:space="preserve"> </v>
      </c>
      <c r="X27" s="159" t="str">
        <f>IFERROR(#REF!/(#REF!*5/12)," ")</f>
        <v xml:space="preserve"> </v>
      </c>
      <c r="Y27" s="159">
        <f t="shared" si="2"/>
        <v>2.2351507337605705</v>
      </c>
      <c r="Z27" s="159">
        <f t="shared" si="2"/>
        <v>5.7269730288989851E-2</v>
      </c>
      <c r="AA27" s="147" t="str">
        <f>IFERROR(F27/#REF!*1000," ")</f>
        <v xml:space="preserve"> </v>
      </c>
      <c r="AB27" s="148" t="str">
        <f>IFERROR(#REF!/#REF!*1000," ")</f>
        <v xml:space="preserve"> </v>
      </c>
      <c r="AC27" s="148" t="str">
        <f>IFERROR(#REF!/#REF!*1000," ")</f>
        <v xml:space="preserve"> </v>
      </c>
      <c r="AD27" s="148" t="str">
        <f>IFERROR(#REF!/#REF!*1000," ")</f>
        <v xml:space="preserve"> </v>
      </c>
    </row>
    <row r="28" spans="1:30" ht="57" customHeight="1" x14ac:dyDescent="0.35">
      <c r="A28" s="161" t="s">
        <v>107</v>
      </c>
      <c r="B28" s="132">
        <v>3356</v>
      </c>
      <c r="C28" s="132">
        <v>2000</v>
      </c>
      <c r="D28" s="132">
        <v>1356</v>
      </c>
      <c r="E28" s="133">
        <v>118846.1</v>
      </c>
      <c r="F28" s="133">
        <v>0</v>
      </c>
      <c r="G28" s="133">
        <v>70828.800000000003</v>
      </c>
      <c r="H28" s="133">
        <v>48017.3</v>
      </c>
      <c r="I28" s="158">
        <v>605</v>
      </c>
      <c r="J28" s="158">
        <v>339</v>
      </c>
      <c r="K28" s="158">
        <v>266</v>
      </c>
      <c r="L28" s="133">
        <v>20645.3</v>
      </c>
      <c r="M28" s="133">
        <v>12005.3</v>
      </c>
      <c r="N28" s="136">
        <v>8640</v>
      </c>
      <c r="O28" s="159">
        <f t="shared" si="0"/>
        <v>0.43265792610250298</v>
      </c>
      <c r="P28" s="159" t="str">
        <f>IFERROR(#REF!/(#REF!*5/12)," ")</f>
        <v xml:space="preserve"> </v>
      </c>
      <c r="Q28" s="159" t="str">
        <f>IFERROR(#REF!/(#REF!*5/12)," ")</f>
        <v xml:space="preserve"> </v>
      </c>
      <c r="R28" s="159" t="str">
        <f>IFERROR(#REF!/(#REF!*5/12)," ")</f>
        <v xml:space="preserve"> </v>
      </c>
      <c r="S28" s="159">
        <f t="shared" si="1"/>
        <v>0.40679999999999999</v>
      </c>
      <c r="T28" s="159">
        <f t="shared" si="1"/>
        <v>0.47079646017699117</v>
      </c>
      <c r="U28" s="159">
        <f t="shared" si="1"/>
        <v>0.41691498501002555</v>
      </c>
      <c r="V28" s="159" t="str">
        <f>IFERROR(#REF!/(F28*5/12)," ")</f>
        <v xml:space="preserve"> </v>
      </c>
      <c r="W28" s="159" t="str">
        <f>IFERROR(#REF!/(#REF!*5/12)," ")</f>
        <v xml:space="preserve"> </v>
      </c>
      <c r="X28" s="159" t="str">
        <f>IFERROR(#REF!/(#REF!*5/12)," ")</f>
        <v xml:space="preserve"> </v>
      </c>
      <c r="Y28" s="159">
        <f t="shared" si="2"/>
        <v>0.40679384657088641</v>
      </c>
      <c r="Z28" s="159">
        <f t="shared" si="2"/>
        <v>0.43184435609665683</v>
      </c>
      <c r="AA28" s="147" t="str">
        <f>IFERROR(F28/#REF!*1000," ")</f>
        <v xml:space="preserve"> </v>
      </c>
      <c r="AB28" s="148" t="str">
        <f>IFERROR(#REF!/#REF!*1000," ")</f>
        <v xml:space="preserve"> </v>
      </c>
      <c r="AC28" s="148" t="str">
        <f>IFERROR(#REF!/#REF!*1000," ")</f>
        <v xml:space="preserve"> </v>
      </c>
      <c r="AD28" s="148" t="str">
        <f>IFERROR(#REF!/#REF!*1000," ")</f>
        <v xml:space="preserve"> </v>
      </c>
    </row>
    <row r="29" spans="1:30" ht="34.5" customHeight="1" x14ac:dyDescent="0.35">
      <c r="A29" s="161" t="s">
        <v>108</v>
      </c>
      <c r="B29" s="132">
        <v>5824</v>
      </c>
      <c r="C29" s="132">
        <v>0</v>
      </c>
      <c r="D29" s="132">
        <v>5824</v>
      </c>
      <c r="E29" s="133">
        <v>28304.3</v>
      </c>
      <c r="F29" s="133">
        <v>0</v>
      </c>
      <c r="G29" s="133">
        <v>0</v>
      </c>
      <c r="H29" s="133">
        <v>28304.3</v>
      </c>
      <c r="I29" s="158">
        <v>1</v>
      </c>
      <c r="J29" s="158">
        <v>0</v>
      </c>
      <c r="K29" s="158">
        <v>1</v>
      </c>
      <c r="L29" s="133">
        <v>12.1</v>
      </c>
      <c r="M29" s="133">
        <v>0</v>
      </c>
      <c r="N29" s="136">
        <v>12.1</v>
      </c>
      <c r="O29" s="159">
        <f t="shared" si="0"/>
        <v>4.1208791208791209E-4</v>
      </c>
      <c r="P29" s="159" t="str">
        <f>IFERROR(#REF!/(#REF!*5/12)," ")</f>
        <v xml:space="preserve"> </v>
      </c>
      <c r="Q29" s="159" t="str">
        <f>IFERROR(#REF!/(#REF!*5/12)," ")</f>
        <v xml:space="preserve"> </v>
      </c>
      <c r="R29" s="159" t="str">
        <f>IFERROR(#REF!/(#REF!*5/12)," ")</f>
        <v xml:space="preserve"> </v>
      </c>
      <c r="S29" s="159" t="str">
        <f t="shared" si="1"/>
        <v xml:space="preserve"> </v>
      </c>
      <c r="T29" s="159">
        <f t="shared" si="1"/>
        <v>4.1208791208791209E-4</v>
      </c>
      <c r="U29" s="159">
        <f t="shared" si="1"/>
        <v>1.0259925170380472E-3</v>
      </c>
      <c r="V29" s="159" t="str">
        <f>IFERROR(#REF!/(F29*5/12)," ")</f>
        <v xml:space="preserve"> </v>
      </c>
      <c r="W29" s="159" t="str">
        <f>IFERROR(#REF!/(#REF!*5/12)," ")</f>
        <v xml:space="preserve"> </v>
      </c>
      <c r="X29" s="159" t="str">
        <f>IFERROR(#REF!/(#REF!*5/12)," ")</f>
        <v xml:space="preserve"> </v>
      </c>
      <c r="Y29" s="159" t="str">
        <f t="shared" si="2"/>
        <v xml:space="preserve"> </v>
      </c>
      <c r="Z29" s="159">
        <f t="shared" si="2"/>
        <v>1.0259925170380472E-3</v>
      </c>
      <c r="AA29" s="147" t="str">
        <f>IFERROR(F29/#REF!*1000," ")</f>
        <v xml:space="preserve"> </v>
      </c>
      <c r="AB29" s="148" t="str">
        <f>IFERROR(#REF!/#REF!*1000," ")</f>
        <v xml:space="preserve"> </v>
      </c>
      <c r="AC29" s="148" t="str">
        <f>IFERROR(#REF!/#REF!*1000," ")</f>
        <v xml:space="preserve"> </v>
      </c>
      <c r="AD29" s="148" t="str">
        <f>IFERROR(#REF!/#REF!*1000," ")</f>
        <v xml:space="preserve"> </v>
      </c>
    </row>
    <row r="30" spans="1:30" s="165" customFormat="1" ht="53.25" customHeight="1" x14ac:dyDescent="0.35">
      <c r="A30" s="162" t="s">
        <v>109</v>
      </c>
      <c r="B30" s="123">
        <v>338190</v>
      </c>
      <c r="C30" s="123">
        <v>338190</v>
      </c>
      <c r="D30" s="123">
        <v>0</v>
      </c>
      <c r="E30" s="124">
        <v>484561.1</v>
      </c>
      <c r="F30" s="124">
        <v>0</v>
      </c>
      <c r="G30" s="124">
        <v>484561.1</v>
      </c>
      <c r="H30" s="124">
        <v>0</v>
      </c>
      <c r="I30" s="125">
        <v>21833</v>
      </c>
      <c r="J30" s="125">
        <v>21833</v>
      </c>
      <c r="K30" s="125">
        <v>0</v>
      </c>
      <c r="L30" s="124">
        <v>30890.400000000001</v>
      </c>
      <c r="M30" s="124">
        <v>30890.400000000001</v>
      </c>
      <c r="N30" s="126">
        <v>0</v>
      </c>
      <c r="O30" s="127">
        <f t="shared" si="0"/>
        <v>0.15494012241639316</v>
      </c>
      <c r="P30" s="127" t="str">
        <f>IFERROR(#REF!/(#REF!*5/12)," ")</f>
        <v xml:space="preserve"> </v>
      </c>
      <c r="Q30" s="127" t="str">
        <f>IFERROR(#REF!/(#REF!*5/12)," ")</f>
        <v xml:space="preserve"> </v>
      </c>
      <c r="R30" s="127" t="str">
        <f>IFERROR(#REF!/(#REF!*5/12)," ")</f>
        <v xml:space="preserve"> </v>
      </c>
      <c r="S30" s="127">
        <f t="shared" si="1"/>
        <v>0.15494012241639316</v>
      </c>
      <c r="T30" s="127" t="str">
        <f t="shared" si="1"/>
        <v xml:space="preserve"> </v>
      </c>
      <c r="U30" s="127">
        <f t="shared" si="1"/>
        <v>0.15299816679465189</v>
      </c>
      <c r="V30" s="127" t="str">
        <f>IFERROR(#REF!/(F30*5/12)," ")</f>
        <v xml:space="preserve"> </v>
      </c>
      <c r="W30" s="127" t="str">
        <f>IFERROR(#REF!/(#REF!*5/12)," ")</f>
        <v xml:space="preserve"> </v>
      </c>
      <c r="X30" s="127" t="str">
        <f>IFERROR(#REF!/(#REF!*5/12)," ")</f>
        <v xml:space="preserve"> </v>
      </c>
      <c r="Y30" s="127">
        <f t="shared" si="2"/>
        <v>0.15299816679465189</v>
      </c>
      <c r="Z30" s="127" t="str">
        <f t="shared" si="2"/>
        <v xml:space="preserve"> </v>
      </c>
      <c r="AA30" s="163" t="str">
        <f>IFERROR(F30/#REF!*1000," ")</f>
        <v xml:space="preserve"> </v>
      </c>
      <c r="AB30" s="164" t="str">
        <f>IFERROR(#REF!/#REF!*1000," ")</f>
        <v xml:space="preserve"> </v>
      </c>
      <c r="AC30" s="164" t="str">
        <f>IFERROR(#REF!/#REF!*1000," ")</f>
        <v xml:space="preserve"> </v>
      </c>
      <c r="AD30" s="164" t="str">
        <f>IFERROR(#REF!/#REF!*1000," ")</f>
        <v xml:space="preserve"> </v>
      </c>
    </row>
    <row r="31" spans="1:30" s="140" customFormat="1" ht="42" customHeight="1" x14ac:dyDescent="0.35">
      <c r="A31" s="141" t="s">
        <v>110</v>
      </c>
      <c r="B31" s="142">
        <v>9229</v>
      </c>
      <c r="C31" s="142">
        <v>9229</v>
      </c>
      <c r="D31" s="142">
        <v>0</v>
      </c>
      <c r="E31" s="143">
        <v>13036.5</v>
      </c>
      <c r="F31" s="143">
        <v>0</v>
      </c>
      <c r="G31" s="143">
        <v>13036.5</v>
      </c>
      <c r="H31" s="143">
        <v>0</v>
      </c>
      <c r="I31" s="166">
        <v>3536</v>
      </c>
      <c r="J31" s="166">
        <v>3536</v>
      </c>
      <c r="K31" s="166">
        <v>0</v>
      </c>
      <c r="L31" s="143">
        <v>4976.5</v>
      </c>
      <c r="M31" s="143">
        <v>4976.5</v>
      </c>
      <c r="N31" s="146">
        <v>0</v>
      </c>
      <c r="O31" s="159">
        <f t="shared" si="0"/>
        <v>0.91953624444685234</v>
      </c>
      <c r="P31" s="159" t="str">
        <f>IFERROR(#REF!/(#REF!*5/12)," ")</f>
        <v xml:space="preserve"> </v>
      </c>
      <c r="Q31" s="159" t="str">
        <f>IFERROR(#REF!/(#REF!*5/12)," ")</f>
        <v xml:space="preserve"> </v>
      </c>
      <c r="R31" s="159" t="str">
        <f>IFERROR(#REF!/(#REF!*5/12)," ")</f>
        <v xml:space="preserve"> </v>
      </c>
      <c r="S31" s="159">
        <f t="shared" si="1"/>
        <v>0.91953624444685234</v>
      </c>
      <c r="T31" s="159" t="str">
        <f t="shared" si="1"/>
        <v xml:space="preserve"> </v>
      </c>
      <c r="U31" s="159">
        <f t="shared" si="1"/>
        <v>0.91616614888965597</v>
      </c>
      <c r="V31" s="159" t="str">
        <f>IFERROR(#REF!/(F31*5/12)," ")</f>
        <v xml:space="preserve"> </v>
      </c>
      <c r="W31" s="159" t="str">
        <f>IFERROR(#REF!/(#REF!*5/12)," ")</f>
        <v xml:space="preserve"> </v>
      </c>
      <c r="X31" s="159" t="str">
        <f>IFERROR(#REF!/(#REF!*5/12)," ")</f>
        <v xml:space="preserve"> </v>
      </c>
      <c r="Y31" s="159">
        <f t="shared" si="2"/>
        <v>0.91616614888965597</v>
      </c>
      <c r="Z31" s="159" t="str">
        <f t="shared" si="2"/>
        <v xml:space="preserve"> </v>
      </c>
      <c r="AA31" s="138" t="str">
        <f>IFERROR(F31/#REF!*1000," ")</f>
        <v xml:space="preserve"> </v>
      </c>
      <c r="AB31" s="139" t="str">
        <f>IFERROR(#REF!/#REF!*1000," ")</f>
        <v xml:space="preserve"> </v>
      </c>
      <c r="AC31" s="139" t="str">
        <f>IFERROR(#REF!/#REF!*1000," ")</f>
        <v xml:space="preserve"> </v>
      </c>
      <c r="AD31" s="139" t="str">
        <f>IFERROR(#REF!/#REF!*1000," ")</f>
        <v xml:space="preserve"> </v>
      </c>
    </row>
    <row r="32" spans="1:30" s="130" customFormat="1" ht="54" x14ac:dyDescent="0.3">
      <c r="A32" s="122" t="s">
        <v>111</v>
      </c>
      <c r="B32" s="123">
        <v>420921</v>
      </c>
      <c r="C32" s="123">
        <v>420821</v>
      </c>
      <c r="D32" s="123">
        <v>100</v>
      </c>
      <c r="E32" s="124">
        <v>1120112</v>
      </c>
      <c r="F32" s="124">
        <v>0</v>
      </c>
      <c r="G32" s="124">
        <v>1119845.7</v>
      </c>
      <c r="H32" s="124">
        <v>266.3</v>
      </c>
      <c r="I32" s="167">
        <v>147272</v>
      </c>
      <c r="J32" s="167">
        <v>147272</v>
      </c>
      <c r="K32" s="167">
        <v>0</v>
      </c>
      <c r="L32" s="168">
        <v>403080.1</v>
      </c>
      <c r="M32" s="168">
        <v>403080.1</v>
      </c>
      <c r="N32" s="169">
        <v>0</v>
      </c>
      <c r="O32" s="127">
        <f t="shared" si="0"/>
        <v>0.83971291525013003</v>
      </c>
      <c r="P32" s="127" t="str">
        <f>IFERROR(#REF!/(#REF!*5/12)," ")</f>
        <v xml:space="preserve"> </v>
      </c>
      <c r="Q32" s="127" t="str">
        <f>IFERROR(#REF!/(#REF!*5/12)," ")</f>
        <v xml:space="preserve"> </v>
      </c>
      <c r="R32" s="127" t="str">
        <f>IFERROR(#REF!/(#REF!*5/12)," ")</f>
        <v xml:space="preserve"> </v>
      </c>
      <c r="S32" s="127">
        <f t="shared" si="1"/>
        <v>0.83991245684031923</v>
      </c>
      <c r="T32" s="127">
        <f t="shared" si="1"/>
        <v>0</v>
      </c>
      <c r="U32" s="127">
        <f t="shared" si="1"/>
        <v>0.86365670575799558</v>
      </c>
      <c r="V32" s="127" t="str">
        <f>IFERROR(#REF!/(F32*5/12)," ")</f>
        <v xml:space="preserve"> </v>
      </c>
      <c r="W32" s="127" t="str">
        <f>IFERROR(#REF!/(#REF!*5/12)," ")</f>
        <v xml:space="preserve"> </v>
      </c>
      <c r="X32" s="127" t="str">
        <f>IFERROR(#REF!/(#REF!*5/12)," ")</f>
        <v xml:space="preserve"> </v>
      </c>
      <c r="Y32" s="127">
        <f t="shared" si="2"/>
        <v>0.86386208385673124</v>
      </c>
      <c r="Z32" s="127">
        <f t="shared" si="2"/>
        <v>0</v>
      </c>
      <c r="AA32" s="128" t="str">
        <f>IFERROR(F32/#REF!*1000," ")</f>
        <v xml:space="preserve"> </v>
      </c>
      <c r="AB32" s="129" t="str">
        <f>IFERROR(#REF!/#REF!*1000," ")</f>
        <v xml:space="preserve"> </v>
      </c>
      <c r="AC32" s="129" t="str">
        <f>IFERROR(#REF!/#REF!*1000," ")</f>
        <v xml:space="preserve"> </v>
      </c>
      <c r="AD32" s="129" t="str">
        <f>IFERROR(#REF!/#REF!*1000," ")</f>
        <v xml:space="preserve"> </v>
      </c>
    </row>
    <row r="33" spans="1:30" s="151" customFormat="1" ht="35.25" customHeight="1" x14ac:dyDescent="0.3">
      <c r="A33" s="131" t="s">
        <v>112</v>
      </c>
      <c r="B33" s="132">
        <v>72468</v>
      </c>
      <c r="C33" s="132">
        <v>72444</v>
      </c>
      <c r="D33" s="132">
        <v>24</v>
      </c>
      <c r="E33" s="133">
        <v>272268.40000000002</v>
      </c>
      <c r="F33" s="142">
        <v>0</v>
      </c>
      <c r="G33" s="133">
        <v>272178.2</v>
      </c>
      <c r="H33" s="133">
        <v>90.2</v>
      </c>
      <c r="I33" s="170">
        <v>16161</v>
      </c>
      <c r="J33" s="170">
        <v>16161</v>
      </c>
      <c r="K33" s="170">
        <v>0</v>
      </c>
      <c r="L33" s="171">
        <v>60566.400000000001</v>
      </c>
      <c r="M33" s="171">
        <v>60566.400000000001</v>
      </c>
      <c r="N33" s="172">
        <v>0</v>
      </c>
      <c r="O33" s="137">
        <f t="shared" si="0"/>
        <v>0.53522106308991557</v>
      </c>
      <c r="P33" s="137" t="str">
        <f>IFERROR(#REF!/(#REF!*5/12)," ")</f>
        <v xml:space="preserve"> </v>
      </c>
      <c r="Q33" s="137" t="str">
        <f>IFERROR(#REF!/(#REF!*5/12)," ")</f>
        <v xml:space="preserve"> </v>
      </c>
      <c r="R33" s="137" t="str">
        <f>IFERROR(#REF!/(#REF!*5/12)," ")</f>
        <v xml:space="preserve"> </v>
      </c>
      <c r="S33" s="137">
        <f t="shared" si="1"/>
        <v>0.53539837667715751</v>
      </c>
      <c r="T33" s="137">
        <f t="shared" si="1"/>
        <v>0</v>
      </c>
      <c r="U33" s="137">
        <f t="shared" si="1"/>
        <v>0.53388259526261583</v>
      </c>
      <c r="V33" s="137" t="str">
        <f>IFERROR(#REF!/(F33*5/12)," ")</f>
        <v xml:space="preserve"> </v>
      </c>
      <c r="W33" s="137" t="str">
        <f>IFERROR(#REF!/(#REF!*5/12)," ")</f>
        <v xml:space="preserve"> </v>
      </c>
      <c r="X33" s="137" t="str">
        <f>IFERROR(#REF!/(#REF!*5/12)," ")</f>
        <v xml:space="preserve"> </v>
      </c>
      <c r="Y33" s="137">
        <f t="shared" si="2"/>
        <v>0.53405952423816461</v>
      </c>
      <c r="Z33" s="137">
        <f t="shared" si="2"/>
        <v>0</v>
      </c>
      <c r="AA33" s="149" t="str">
        <f>IFERROR(F33/#REF!*1000," ")</f>
        <v xml:space="preserve"> </v>
      </c>
      <c r="AB33" s="150" t="str">
        <f>IFERROR(#REF!/#REF!*1000," ")</f>
        <v xml:space="preserve"> </v>
      </c>
      <c r="AC33" s="150" t="str">
        <f>IFERROR(#REF!/#REF!*1000," ")</f>
        <v xml:space="preserve"> </v>
      </c>
      <c r="AD33" s="150" t="str">
        <f>IFERROR(#REF!/#REF!*1000," ")</f>
        <v xml:space="preserve"> </v>
      </c>
    </row>
    <row r="34" spans="1:30" ht="36.75" customHeight="1" x14ac:dyDescent="0.35">
      <c r="A34" s="131" t="s">
        <v>113</v>
      </c>
      <c r="B34" s="132">
        <v>201337</v>
      </c>
      <c r="C34" s="132">
        <v>201297</v>
      </c>
      <c r="D34" s="132">
        <v>40</v>
      </c>
      <c r="E34" s="133">
        <v>635078.6</v>
      </c>
      <c r="F34" s="142">
        <v>0</v>
      </c>
      <c r="G34" s="133">
        <v>634952.19999999995</v>
      </c>
      <c r="H34" s="133">
        <v>126.4</v>
      </c>
      <c r="I34" s="170">
        <v>98819</v>
      </c>
      <c r="J34" s="170">
        <v>98819</v>
      </c>
      <c r="K34" s="170">
        <v>0</v>
      </c>
      <c r="L34" s="171">
        <v>293905.90000000002</v>
      </c>
      <c r="M34" s="171">
        <v>293905.90000000002</v>
      </c>
      <c r="N34" s="172">
        <v>0</v>
      </c>
      <c r="O34" s="137">
        <f t="shared" si="0"/>
        <v>1.1779533816437118</v>
      </c>
      <c r="P34" s="137" t="str">
        <f>IFERROR(#REF!/(#REF!*5/12)," ")</f>
        <v xml:space="preserve"> </v>
      </c>
      <c r="Q34" s="137" t="str">
        <f>IFERROR(#REF!/(#REF!*5/12)," ")</f>
        <v xml:space="preserve"> </v>
      </c>
      <c r="R34" s="137" t="str">
        <f>IFERROR(#REF!/(#REF!*5/12)," ")</f>
        <v xml:space="preserve"> </v>
      </c>
      <c r="S34" s="137">
        <f t="shared" si="1"/>
        <v>1.1781874543584852</v>
      </c>
      <c r="T34" s="137">
        <f t="shared" si="1"/>
        <v>0</v>
      </c>
      <c r="U34" s="137">
        <f t="shared" si="1"/>
        <v>1.1106879683869053</v>
      </c>
      <c r="V34" s="137" t="str">
        <f>IFERROR(#REF!/(F34*5/12)," ")</f>
        <v xml:space="preserve"> </v>
      </c>
      <c r="W34" s="137" t="str">
        <f>IFERROR(#REF!/(#REF!*5/12)," ")</f>
        <v xml:space="preserve"> </v>
      </c>
      <c r="X34" s="137" t="str">
        <f>IFERROR(#REF!/(#REF!*5/12)," ")</f>
        <v xml:space="preserve"> </v>
      </c>
      <c r="Y34" s="137">
        <f t="shared" si="2"/>
        <v>1.1109090731554281</v>
      </c>
      <c r="Z34" s="137">
        <f t="shared" si="2"/>
        <v>0</v>
      </c>
      <c r="AA34" s="147" t="str">
        <f>IFERROR(F34/#REF!*1000," ")</f>
        <v xml:space="preserve"> </v>
      </c>
      <c r="AB34" s="148" t="str">
        <f>IFERROR(#REF!/#REF!*1000," ")</f>
        <v xml:space="preserve"> </v>
      </c>
      <c r="AC34" s="148" t="str">
        <f>IFERROR(#REF!/#REF!*1000," ")</f>
        <v xml:space="preserve"> </v>
      </c>
      <c r="AD34" s="148" t="str">
        <f>IFERROR(#REF!/#REF!*1000," ")</f>
        <v xml:space="preserve"> </v>
      </c>
    </row>
    <row r="35" spans="1:30" ht="45" customHeight="1" x14ac:dyDescent="0.35">
      <c r="A35" s="131" t="s">
        <v>114</v>
      </c>
      <c r="B35" s="132">
        <v>96141</v>
      </c>
      <c r="C35" s="132">
        <v>96121</v>
      </c>
      <c r="D35" s="132">
        <v>20</v>
      </c>
      <c r="E35" s="133">
        <v>136375.4</v>
      </c>
      <c r="F35" s="142">
        <v>0</v>
      </c>
      <c r="G35" s="133">
        <v>136347</v>
      </c>
      <c r="H35" s="133">
        <v>28.4</v>
      </c>
      <c r="I35" s="170">
        <v>18357</v>
      </c>
      <c r="J35" s="170">
        <v>18357</v>
      </c>
      <c r="K35" s="170">
        <v>0</v>
      </c>
      <c r="L35" s="171">
        <v>25979</v>
      </c>
      <c r="M35" s="171">
        <v>25979</v>
      </c>
      <c r="N35" s="172">
        <v>0</v>
      </c>
      <c r="O35" s="137">
        <f t="shared" si="0"/>
        <v>0.45825194245951262</v>
      </c>
      <c r="P35" s="137" t="str">
        <f>IFERROR(#REF!/(#REF!*5/12)," ")</f>
        <v xml:space="preserve"> </v>
      </c>
      <c r="Q35" s="137" t="str">
        <f>IFERROR(#REF!/(#REF!*5/12)," ")</f>
        <v xml:space="preserve"> </v>
      </c>
      <c r="R35" s="137" t="str">
        <f>IFERROR(#REF!/(#REF!*5/12)," ")</f>
        <v xml:space="preserve"> </v>
      </c>
      <c r="S35" s="137">
        <f t="shared" si="1"/>
        <v>0.45834729143475417</v>
      </c>
      <c r="T35" s="137">
        <f t="shared" si="1"/>
        <v>0</v>
      </c>
      <c r="U35" s="137">
        <f t="shared" si="1"/>
        <v>0.45719095965987999</v>
      </c>
      <c r="V35" s="137" t="str">
        <f>IFERROR(#REF!/(F35*5/12)," ")</f>
        <v xml:space="preserve"> </v>
      </c>
      <c r="W35" s="137" t="str">
        <f>IFERROR(#REF!/(#REF!*5/12)," ")</f>
        <v xml:space="preserve"> </v>
      </c>
      <c r="X35" s="137" t="str">
        <f>IFERROR(#REF!/(#REF!*5/12)," ")</f>
        <v xml:space="preserve"> </v>
      </c>
      <c r="Y35" s="137">
        <f t="shared" si="2"/>
        <v>0.45728618891504763</v>
      </c>
      <c r="Z35" s="137">
        <f t="shared" si="2"/>
        <v>0</v>
      </c>
      <c r="AA35" s="147" t="str">
        <f>IFERROR(F35/#REF!*1000," ")</f>
        <v xml:space="preserve"> </v>
      </c>
      <c r="AB35" s="148" t="str">
        <f>IFERROR(#REF!/#REF!*1000," ")</f>
        <v xml:space="preserve"> </v>
      </c>
      <c r="AC35" s="148" t="str">
        <f>IFERROR(#REF!/#REF!*1000," ")</f>
        <v xml:space="preserve"> </v>
      </c>
      <c r="AD35" s="148" t="str">
        <f>IFERROR(#REF!/#REF!*1000," ")</f>
        <v xml:space="preserve"> </v>
      </c>
    </row>
    <row r="36" spans="1:30" ht="42.75" customHeight="1" x14ac:dyDescent="0.35">
      <c r="A36" s="131" t="s">
        <v>216</v>
      </c>
      <c r="B36" s="132">
        <v>50975</v>
      </c>
      <c r="C36" s="132">
        <v>50959</v>
      </c>
      <c r="D36" s="132">
        <v>16</v>
      </c>
      <c r="E36" s="133">
        <v>76389.600000000006</v>
      </c>
      <c r="F36" s="142">
        <v>0</v>
      </c>
      <c r="G36" s="133">
        <v>76368.3</v>
      </c>
      <c r="H36" s="133">
        <v>21.3</v>
      </c>
      <c r="I36" s="170">
        <v>12983</v>
      </c>
      <c r="J36" s="170">
        <v>13935</v>
      </c>
      <c r="K36" s="170">
        <v>0</v>
      </c>
      <c r="L36" s="171">
        <v>22628.799999999999</v>
      </c>
      <c r="M36" s="171">
        <v>22628.799999999999</v>
      </c>
      <c r="N36" s="172">
        <v>0</v>
      </c>
      <c r="O36" s="137">
        <f t="shared" si="0"/>
        <v>0.6112643452672879</v>
      </c>
      <c r="P36" s="137" t="str">
        <f>IFERROR(#REF!/(#REF!*5/12)," ")</f>
        <v xml:space="preserve"> </v>
      </c>
      <c r="Q36" s="137" t="str">
        <f>IFERROR(#REF!/(#REF!*5/12)," ")</f>
        <v xml:space="preserve"> </v>
      </c>
      <c r="R36" s="137" t="str">
        <f>IFERROR(#REF!/(#REF!*5/12)," ")</f>
        <v xml:space="preserve"> </v>
      </c>
      <c r="S36" s="137">
        <f t="shared" si="1"/>
        <v>0.65629231342844241</v>
      </c>
      <c r="T36" s="137">
        <f t="shared" si="1"/>
        <v>0</v>
      </c>
      <c r="U36" s="137">
        <f t="shared" si="1"/>
        <v>0.71094913443714847</v>
      </c>
      <c r="V36" s="137" t="str">
        <f>IFERROR(#REF!/(F36*5/12)," ")</f>
        <v xml:space="preserve"> </v>
      </c>
      <c r="W36" s="137" t="str">
        <f>IFERROR(#REF!/(#REF!*5/12)," ")</f>
        <v xml:space="preserve"> </v>
      </c>
      <c r="X36" s="137" t="str">
        <f>IFERROR(#REF!/(#REF!*5/12)," ")</f>
        <v xml:space="preserve"> </v>
      </c>
      <c r="Y36" s="137">
        <f t="shared" si="2"/>
        <v>0.71114742635360484</v>
      </c>
      <c r="Z36" s="137">
        <f t="shared" si="2"/>
        <v>0</v>
      </c>
      <c r="AA36" s="147" t="str">
        <f>IFERROR(F36/#REF!*1000," ")</f>
        <v xml:space="preserve"> </v>
      </c>
      <c r="AB36" s="148" t="str">
        <f>IFERROR(#REF!/#REF!*1000," ")</f>
        <v xml:space="preserve"> </v>
      </c>
      <c r="AC36" s="148" t="str">
        <f>IFERROR(#REF!/#REF!*1000," ")</f>
        <v xml:space="preserve"> </v>
      </c>
      <c r="AD36" s="148" t="str">
        <f>IFERROR(#REF!/#REF!*1000," ")</f>
        <v xml:space="preserve"> </v>
      </c>
    </row>
    <row r="37" spans="1:30" ht="101.25" customHeight="1" x14ac:dyDescent="0.35">
      <c r="A37" s="173" t="s">
        <v>217</v>
      </c>
      <c r="B37" s="132">
        <v>0</v>
      </c>
      <c r="C37" s="132">
        <v>0</v>
      </c>
      <c r="D37" s="132">
        <v>0</v>
      </c>
      <c r="E37" s="133">
        <v>0</v>
      </c>
      <c r="F37" s="142">
        <v>0</v>
      </c>
      <c r="G37" s="133">
        <v>0</v>
      </c>
      <c r="H37" s="133">
        <v>0</v>
      </c>
      <c r="I37" s="170">
        <v>1648</v>
      </c>
      <c r="J37" s="170">
        <v>1648</v>
      </c>
      <c r="K37" s="170">
        <v>0</v>
      </c>
      <c r="L37" s="171">
        <v>3659.2</v>
      </c>
      <c r="M37" s="171">
        <v>3659.2</v>
      </c>
      <c r="N37" s="172">
        <v>0</v>
      </c>
      <c r="O37" s="137" t="str">
        <f t="shared" si="0"/>
        <v xml:space="preserve"> </v>
      </c>
      <c r="P37" s="137" t="str">
        <f>IFERROR(#REF!/(#REF!*5/12)," ")</f>
        <v xml:space="preserve"> </v>
      </c>
      <c r="Q37" s="137" t="str">
        <f>IFERROR(#REF!/(#REF!*5/12)," ")</f>
        <v xml:space="preserve"> </v>
      </c>
      <c r="R37" s="137" t="str">
        <f>IFERROR(#REF!/(#REF!*5/12)," ")</f>
        <v xml:space="preserve"> </v>
      </c>
      <c r="S37" s="137" t="str">
        <f t="shared" si="1"/>
        <v xml:space="preserve"> </v>
      </c>
      <c r="T37" s="137" t="str">
        <f t="shared" si="1"/>
        <v xml:space="preserve"> </v>
      </c>
      <c r="U37" s="137" t="str">
        <f t="shared" si="1"/>
        <v xml:space="preserve"> </v>
      </c>
      <c r="V37" s="137" t="str">
        <f>IFERROR(#REF!/(F37*5/12)," ")</f>
        <v xml:space="preserve"> </v>
      </c>
      <c r="W37" s="137" t="str">
        <f>IFERROR(#REF!/(#REF!*5/12)," ")</f>
        <v xml:space="preserve"> </v>
      </c>
      <c r="X37" s="137" t="str">
        <f>IFERROR(#REF!/(#REF!*5/12)," ")</f>
        <v xml:space="preserve"> </v>
      </c>
      <c r="Y37" s="137" t="str">
        <f t="shared" si="2"/>
        <v xml:space="preserve"> </v>
      </c>
      <c r="Z37" s="137" t="str">
        <f t="shared" si="2"/>
        <v xml:space="preserve"> </v>
      </c>
      <c r="AA37" s="147" t="str">
        <f>IFERROR(F37/#REF!*1000," ")</f>
        <v xml:space="preserve"> </v>
      </c>
      <c r="AB37" s="148" t="str">
        <f>IFERROR(#REF!/#REF!*1000," ")</f>
        <v xml:space="preserve"> </v>
      </c>
      <c r="AC37" s="148" t="str">
        <f>IFERROR(#REF!/#REF!*1000," ")</f>
        <v xml:space="preserve"> </v>
      </c>
      <c r="AD37" s="148" t="str">
        <f>IFERROR(#REF!/#REF!*1000," ")</f>
        <v xml:space="preserve"> </v>
      </c>
    </row>
  </sheetData>
  <mergeCells count="30">
    <mergeCell ref="A1:Z1"/>
    <mergeCell ref="A2:H2"/>
    <mergeCell ref="I2:N2"/>
    <mergeCell ref="A3:A6"/>
    <mergeCell ref="B3:H3"/>
    <mergeCell ref="I3:N3"/>
    <mergeCell ref="O3:Z3"/>
    <mergeCell ref="B4:D4"/>
    <mergeCell ref="E4:H4"/>
    <mergeCell ref="I4:K4"/>
    <mergeCell ref="L4:N4"/>
    <mergeCell ref="O4:T4"/>
    <mergeCell ref="U4:Z4"/>
    <mergeCell ref="U5:U6"/>
    <mergeCell ref="AA4:AD4"/>
    <mergeCell ref="B5:B6"/>
    <mergeCell ref="C5:D5"/>
    <mergeCell ref="E5:E6"/>
    <mergeCell ref="G5:H5"/>
    <mergeCell ref="I5:I6"/>
    <mergeCell ref="J5:K5"/>
    <mergeCell ref="V5:X5"/>
    <mergeCell ref="Y5:Z5"/>
    <mergeCell ref="AA5:AB5"/>
    <mergeCell ref="AC5:AD5"/>
    <mergeCell ref="L5:L6"/>
    <mergeCell ref="M5:N5"/>
    <mergeCell ref="O5:O6"/>
    <mergeCell ref="P5:R5"/>
    <mergeCell ref="S5:T5"/>
  </mergeCells>
  <conditionalFormatting sqref="O8:Z8">
    <cfRule type="cellIs" dxfId="5" priority="3" operator="lessThan">
      <formula>0.3</formula>
    </cfRule>
  </conditionalFormatting>
  <conditionalFormatting sqref="O9:Z36">
    <cfRule type="cellIs" dxfId="4" priority="1" operator="lessThan">
      <formula>0.95</formula>
    </cfRule>
    <cfRule type="cellIs" dxfId="3" priority="2" operator="greaterThan">
      <formula>1.05</formula>
    </cfRule>
  </conditionalFormatting>
  <printOptions horizontalCentered="1"/>
  <pageMargins left="0" right="0" top="0.19685039370078741" bottom="0" header="0.31496062992125984" footer="0.31496062992125984"/>
  <pageSetup paperSize="8" scale="3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33"/>
  <sheetViews>
    <sheetView workbookViewId="0">
      <selection activeCell="E24" sqref="E24"/>
    </sheetView>
  </sheetViews>
  <sheetFormatPr defaultRowHeight="12" x14ac:dyDescent="0.2"/>
  <cols>
    <col min="1" max="1" width="41.83203125" style="3" customWidth="1"/>
    <col min="2" max="2" width="13.1640625" style="2" customWidth="1"/>
    <col min="3" max="3" width="15.1640625" style="2" customWidth="1"/>
    <col min="4" max="4" width="12.6640625" style="2" customWidth="1"/>
    <col min="5" max="5" width="15.5" style="2" customWidth="1"/>
    <col min="6" max="6" width="12" style="2" customWidth="1"/>
    <col min="7" max="7" width="14.83203125" style="2" customWidth="1"/>
    <col min="8" max="8" width="10.5" style="2" customWidth="1"/>
    <col min="9" max="9" width="11.33203125" style="3" customWidth="1"/>
    <col min="10" max="10" width="9.33203125" style="3"/>
    <col min="11" max="11" width="13.1640625" style="3" customWidth="1"/>
    <col min="12" max="12" width="9.33203125" style="3"/>
    <col min="13" max="13" width="34.1640625" style="3" customWidth="1"/>
    <col min="14" max="14" width="9.33203125" style="3"/>
    <col min="15" max="16" width="15.6640625" style="3" customWidth="1"/>
    <col min="17" max="16384" width="9.33203125" style="3"/>
  </cols>
  <sheetData>
    <row r="1" spans="1:17" ht="15.75" x14ac:dyDescent="0.2">
      <c r="A1" s="1" t="s">
        <v>178</v>
      </c>
    </row>
    <row r="2" spans="1:17" ht="17.25" customHeight="1" x14ac:dyDescent="0.2">
      <c r="A2" s="4" t="s">
        <v>128</v>
      </c>
    </row>
    <row r="3" spans="1:17" ht="28.5" customHeight="1" x14ac:dyDescent="0.2">
      <c r="A3" s="216" t="s">
        <v>1</v>
      </c>
      <c r="B3" s="214" t="s">
        <v>2</v>
      </c>
      <c r="C3" s="214" t="s">
        <v>3</v>
      </c>
      <c r="D3" s="214" t="s">
        <v>172</v>
      </c>
      <c r="E3" s="214" t="s">
        <v>173</v>
      </c>
      <c r="F3" s="214" t="s">
        <v>174</v>
      </c>
      <c r="G3" s="214" t="s">
        <v>175</v>
      </c>
      <c r="H3" s="215" t="s">
        <v>176</v>
      </c>
      <c r="I3" s="215"/>
      <c r="J3" s="215" t="s">
        <v>177</v>
      </c>
      <c r="K3" s="215"/>
    </row>
    <row r="4" spans="1:17" ht="21.75" customHeight="1" x14ac:dyDescent="0.2">
      <c r="A4" s="217"/>
      <c r="B4" s="214"/>
      <c r="C4" s="214"/>
      <c r="D4" s="214"/>
      <c r="E4" s="214"/>
      <c r="F4" s="214"/>
      <c r="G4" s="214"/>
      <c r="H4" s="5" t="s">
        <v>6</v>
      </c>
      <c r="I4" s="6" t="s">
        <v>7</v>
      </c>
      <c r="J4" s="5" t="s">
        <v>6</v>
      </c>
      <c r="K4" s="6" t="s">
        <v>7</v>
      </c>
    </row>
    <row r="5" spans="1:17" ht="12" customHeight="1" x14ac:dyDescent="0.2">
      <c r="A5" s="89" t="s">
        <v>13</v>
      </c>
      <c r="B5" s="9">
        <f>IFERROR(VLOOKUP(A5,'[3]анализ ОПВ'!$A$5:$E$29,2,0),)+IFERROR(VLOOKUP(A5,'[3]анализ ПН'!$A$5:$E$29,2,0),)</f>
        <v>2468</v>
      </c>
      <c r="C5" s="9">
        <f>IFERROR(VLOOKUP(A5,'[3]анализ ОПВ'!$A$5:$E$29,3,0),)+IFERROR(VLOOKUP(A5,'[3]анализ ПН'!$A$5:$E$29,3,0),)</f>
        <v>6573884.7599999998</v>
      </c>
      <c r="D5" s="9">
        <v>2809</v>
      </c>
      <c r="E5" s="9">
        <v>7277219.4299999997</v>
      </c>
      <c r="F5" s="9">
        <f t="shared" ref="F5:F30" si="0">ROUND(B5/12*5,0)</f>
        <v>1028</v>
      </c>
      <c r="G5" s="9">
        <f t="shared" ref="G5:G30" si="1">ROUND(C5/12*5,0)</f>
        <v>2739119</v>
      </c>
      <c r="H5" s="88">
        <f t="shared" ref="H5:H30" si="2">D5/F5</f>
        <v>2.7324902723735409</v>
      </c>
      <c r="I5" s="9">
        <f t="shared" ref="I5:I30" si="3">D5-F5</f>
        <v>1781</v>
      </c>
      <c r="J5" s="88">
        <f t="shared" ref="J5:J30" si="4">E5/G5</f>
        <v>2.6567737400237084</v>
      </c>
      <c r="K5" s="9">
        <f t="shared" ref="K5:K30" si="5">E5-G5</f>
        <v>4538100.43</v>
      </c>
    </row>
    <row r="6" spans="1:17" x14ac:dyDescent="0.2">
      <c r="A6" s="89" t="s">
        <v>25</v>
      </c>
      <c r="B6" s="9">
        <v>12631</v>
      </c>
      <c r="C6" s="9">
        <v>31206021.149999999</v>
      </c>
      <c r="D6" s="9">
        <v>10965</v>
      </c>
      <c r="E6" s="9">
        <v>26686382.399999999</v>
      </c>
      <c r="F6" s="9">
        <f t="shared" si="0"/>
        <v>5263</v>
      </c>
      <c r="G6" s="9">
        <f t="shared" si="1"/>
        <v>13002509</v>
      </c>
      <c r="H6" s="88">
        <f t="shared" si="2"/>
        <v>2.0834125023750714</v>
      </c>
      <c r="I6" s="9">
        <f t="shared" si="3"/>
        <v>5702</v>
      </c>
      <c r="J6" s="88">
        <f t="shared" si="4"/>
        <v>2.0524025324650803</v>
      </c>
      <c r="K6" s="9">
        <f t="shared" si="5"/>
        <v>13683873.399999999</v>
      </c>
    </row>
    <row r="7" spans="1:17" x14ac:dyDescent="0.2">
      <c r="A7" s="89" t="s">
        <v>27</v>
      </c>
      <c r="B7" s="9">
        <f>IFERROR(VLOOKUP(A7,'[3]анализ ОПВ'!$A$5:$E$29,2,0),)+IFERROR(VLOOKUP(A7,'[3]анализ ПН'!$A$5:$E$29,2,0),)</f>
        <v>15683</v>
      </c>
      <c r="C7" s="9">
        <f>IFERROR(VLOOKUP(A7,'[3]анализ ОПВ'!$A$5:$E$29,3,0),)+IFERROR(VLOOKUP(A7,'[3]анализ ПН'!$A$5:$E$29,3,0),)</f>
        <v>40934781.899999999</v>
      </c>
      <c r="D7" s="9">
        <v>13463</v>
      </c>
      <c r="E7" s="9">
        <v>36068360.229999997</v>
      </c>
      <c r="F7" s="9">
        <f t="shared" si="0"/>
        <v>6535</v>
      </c>
      <c r="G7" s="9">
        <f t="shared" si="1"/>
        <v>17056159</v>
      </c>
      <c r="H7" s="88">
        <f t="shared" si="2"/>
        <v>2.0601377199693958</v>
      </c>
      <c r="I7" s="9">
        <f t="shared" si="3"/>
        <v>6928</v>
      </c>
      <c r="J7" s="88">
        <f t="shared" si="4"/>
        <v>2.1146824575216492</v>
      </c>
      <c r="K7" s="9">
        <f t="shared" si="5"/>
        <v>19012201.229999997</v>
      </c>
    </row>
    <row r="8" spans="1:17" x14ac:dyDescent="0.2">
      <c r="A8" s="89" t="s">
        <v>52</v>
      </c>
      <c r="B8" s="9">
        <v>17566</v>
      </c>
      <c r="C8" s="9">
        <v>47839244.399999999</v>
      </c>
      <c r="D8" s="9">
        <v>14780</v>
      </c>
      <c r="E8" s="9">
        <v>42434836.350000001</v>
      </c>
      <c r="F8" s="9">
        <f t="shared" si="0"/>
        <v>7319</v>
      </c>
      <c r="G8" s="9">
        <f t="shared" si="1"/>
        <v>19933019</v>
      </c>
      <c r="H8" s="88">
        <f t="shared" si="2"/>
        <v>2.0194015575898345</v>
      </c>
      <c r="I8" s="9">
        <f t="shared" si="3"/>
        <v>7461</v>
      </c>
      <c r="J8" s="88">
        <f t="shared" si="4"/>
        <v>2.1288715146461259</v>
      </c>
      <c r="K8" s="9">
        <f t="shared" si="5"/>
        <v>22501817.350000001</v>
      </c>
    </row>
    <row r="9" spans="1:17" x14ac:dyDescent="0.2">
      <c r="A9" s="89" t="s">
        <v>32</v>
      </c>
      <c r="B9" s="9">
        <f>IFERROR(VLOOKUP(A9,'[3]анализ ОПВ'!$A$5:$E$29,2,0),)+IFERROR(VLOOKUP(A9,'[3]анализ ПН'!$A$5:$E$29,2,0),)</f>
        <v>16114</v>
      </c>
      <c r="C9" s="9">
        <f>IFERROR(VLOOKUP(A9,'[3]анализ ОПВ'!$A$5:$E$29,3,0),)+IFERROR(VLOOKUP(A9,'[3]анализ ПН'!$A$5:$E$29,3,0),)</f>
        <v>42157350.390000001</v>
      </c>
      <c r="D9" s="9">
        <v>13154</v>
      </c>
      <c r="E9" s="9">
        <v>35913813.049999997</v>
      </c>
      <c r="F9" s="9">
        <f t="shared" si="0"/>
        <v>6714</v>
      </c>
      <c r="G9" s="9">
        <f t="shared" si="1"/>
        <v>17565563</v>
      </c>
      <c r="H9" s="88">
        <f t="shared" si="2"/>
        <v>1.9591897527554365</v>
      </c>
      <c r="I9" s="9">
        <f t="shared" si="3"/>
        <v>6440</v>
      </c>
      <c r="J9" s="88">
        <f t="shared" si="4"/>
        <v>2.0445580395003562</v>
      </c>
      <c r="K9" s="9">
        <f t="shared" si="5"/>
        <v>18348250.049999997</v>
      </c>
    </row>
    <row r="10" spans="1:17" x14ac:dyDescent="0.2">
      <c r="A10" s="89" t="s">
        <v>42</v>
      </c>
      <c r="B10" s="9">
        <f>IFERROR(VLOOKUP(A10,'[3]анализ ОПВ'!$A$5:$E$29,2,0),)+IFERROR(VLOOKUP(A10,'[3]анализ ПН'!$A$5:$E$29,2,0),)</f>
        <v>40426</v>
      </c>
      <c r="C10" s="9">
        <f>IFERROR(VLOOKUP(A10,'[3]анализ ОПВ'!$A$5:$E$29,3,0),)+IFERROR(VLOOKUP(A10,'[3]анализ ПН'!$A$5:$E$29,3,0),)</f>
        <v>106393122.24000001</v>
      </c>
      <c r="D10" s="9">
        <v>31867</v>
      </c>
      <c r="E10" s="9">
        <v>80156613.969999999</v>
      </c>
      <c r="F10" s="9">
        <f t="shared" si="0"/>
        <v>16844</v>
      </c>
      <c r="G10" s="9">
        <f t="shared" si="1"/>
        <v>44330468</v>
      </c>
      <c r="H10" s="88">
        <f t="shared" si="2"/>
        <v>1.8918902873426739</v>
      </c>
      <c r="I10" s="9">
        <f t="shared" si="3"/>
        <v>15023</v>
      </c>
      <c r="J10" s="88">
        <f t="shared" si="4"/>
        <v>1.8081607884220847</v>
      </c>
      <c r="K10" s="9">
        <f t="shared" si="5"/>
        <v>35826145.969999999</v>
      </c>
    </row>
    <row r="11" spans="1:17" s="11" customFormat="1" x14ac:dyDescent="0.2">
      <c r="A11" s="89" t="s">
        <v>22</v>
      </c>
      <c r="B11" s="9">
        <f>IFERROR(VLOOKUP(A11,'[3]анализ ОПВ'!$A$5:$E$29,2,0),)+IFERROR(VLOOKUP(A11,'[3]анализ ПН'!$A$5:$E$29,2,0),)</f>
        <v>17194</v>
      </c>
      <c r="C11" s="9">
        <f>IFERROR(VLOOKUP(A11,'[3]анализ ОПВ'!$A$5:$E$29,3,0),)+IFERROR(VLOOKUP(A11,'[3]анализ ПН'!$A$5:$E$29,3,0),)</f>
        <v>45236406.689999998</v>
      </c>
      <c r="D11" s="9">
        <v>11938</v>
      </c>
      <c r="E11" s="9">
        <v>32816518.289999999</v>
      </c>
      <c r="F11" s="9">
        <f t="shared" si="0"/>
        <v>7164</v>
      </c>
      <c r="G11" s="9">
        <f t="shared" si="1"/>
        <v>18848503</v>
      </c>
      <c r="H11" s="88">
        <f t="shared" si="2"/>
        <v>1.6663874930206588</v>
      </c>
      <c r="I11" s="9">
        <f t="shared" si="3"/>
        <v>4774</v>
      </c>
      <c r="J11" s="88">
        <f t="shared" si="4"/>
        <v>1.7410676216567438</v>
      </c>
      <c r="K11" s="9">
        <f t="shared" si="5"/>
        <v>13968015.289999999</v>
      </c>
      <c r="M11" s="3"/>
      <c r="P11" s="3"/>
      <c r="Q11" s="3"/>
    </row>
    <row r="12" spans="1:17" x14ac:dyDescent="0.2">
      <c r="A12" s="89" t="s">
        <v>38</v>
      </c>
      <c r="B12" s="9">
        <f>IFERROR(VLOOKUP(A12,'[3]анализ ОПВ'!$A$5:$E$29,2,0),)+IFERROR(VLOOKUP(A12,'[3]анализ ПН'!$A$5:$E$29,2,0),)</f>
        <v>6303</v>
      </c>
      <c r="C12" s="9">
        <f>IFERROR(VLOOKUP(A12,'[3]анализ ОПВ'!$A$5:$E$29,3,0),)+IFERROR(VLOOKUP(A12,'[3]анализ ПН'!$A$5:$E$29,3,0),)</f>
        <v>16470338.07</v>
      </c>
      <c r="D12" s="9">
        <v>4247</v>
      </c>
      <c r="E12" s="9">
        <v>11846346.119999999</v>
      </c>
      <c r="F12" s="9">
        <f t="shared" si="0"/>
        <v>2626</v>
      </c>
      <c r="G12" s="9">
        <f t="shared" si="1"/>
        <v>6862641</v>
      </c>
      <c r="H12" s="88">
        <f t="shared" si="2"/>
        <v>1.6172886519421172</v>
      </c>
      <c r="I12" s="9">
        <f t="shared" si="3"/>
        <v>1621</v>
      </c>
      <c r="J12" s="88">
        <f t="shared" si="4"/>
        <v>1.7262080473100661</v>
      </c>
      <c r="K12" s="9">
        <f t="shared" si="5"/>
        <v>4983705.1199999992</v>
      </c>
    </row>
    <row r="13" spans="1:17" s="11" customFormat="1" x14ac:dyDescent="0.2">
      <c r="A13" s="89" t="s">
        <v>37</v>
      </c>
      <c r="B13" s="9">
        <f>IFERROR(VLOOKUP(A13,'[3]анализ ОПВ'!$A$5:$E$29,2,0),)+IFERROR(VLOOKUP(A13,'[3]анализ ПН'!$A$5:$E$29,2,0),)</f>
        <v>61771</v>
      </c>
      <c r="C13" s="9">
        <f>IFERROR(VLOOKUP(A13,'[3]анализ ОПВ'!$A$5:$E$29,3,0),)+IFERROR(VLOOKUP(A13,'[3]анализ ПН'!$A$5:$E$29,3,0),)</f>
        <v>162991710.39000002</v>
      </c>
      <c r="D13" s="9">
        <v>41010</v>
      </c>
      <c r="E13" s="9">
        <v>111418581</v>
      </c>
      <c r="F13" s="9">
        <f t="shared" si="0"/>
        <v>25738</v>
      </c>
      <c r="G13" s="9">
        <f t="shared" si="1"/>
        <v>67913213</v>
      </c>
      <c r="H13" s="88">
        <f t="shared" si="2"/>
        <v>1.5933638977387521</v>
      </c>
      <c r="I13" s="9">
        <f t="shared" si="3"/>
        <v>15272</v>
      </c>
      <c r="J13" s="88">
        <f t="shared" si="4"/>
        <v>1.6406024111979505</v>
      </c>
      <c r="K13" s="9">
        <f t="shared" si="5"/>
        <v>43505368</v>
      </c>
      <c r="M13" s="3"/>
      <c r="P13" s="3"/>
      <c r="Q13" s="3"/>
    </row>
    <row r="14" spans="1:17" x14ac:dyDescent="0.2">
      <c r="A14" s="89" t="s">
        <v>35</v>
      </c>
      <c r="B14" s="9">
        <f>IFERROR(VLOOKUP(A14,'[3]анализ ОПВ'!$A$5:$E$29,2,0),)+IFERROR(VLOOKUP(A14,'[3]анализ ПН'!$A$5:$E$29,2,0),)</f>
        <v>17108</v>
      </c>
      <c r="C14" s="9">
        <f>IFERROR(VLOOKUP(A14,'[3]анализ ОПВ'!$A$5:$E$29,3,0),)+IFERROR(VLOOKUP(A14,'[3]анализ ПН'!$A$5:$E$29,3,0),)</f>
        <v>44855472.630000003</v>
      </c>
      <c r="D14" s="9">
        <v>10907</v>
      </c>
      <c r="E14" s="9">
        <v>29034343.329999998</v>
      </c>
      <c r="F14" s="9">
        <f t="shared" si="0"/>
        <v>7128</v>
      </c>
      <c r="G14" s="9">
        <f t="shared" si="1"/>
        <v>18689780</v>
      </c>
      <c r="H14" s="88">
        <f t="shared" si="2"/>
        <v>1.5301627384960719</v>
      </c>
      <c r="I14" s="9">
        <f t="shared" si="3"/>
        <v>3779</v>
      </c>
      <c r="J14" s="88">
        <f t="shared" si="4"/>
        <v>1.5534876991596476</v>
      </c>
      <c r="K14" s="9">
        <f t="shared" si="5"/>
        <v>10344563.329999998</v>
      </c>
    </row>
    <row r="15" spans="1:17" s="11" customFormat="1" x14ac:dyDescent="0.2">
      <c r="A15" s="89" t="s">
        <v>31</v>
      </c>
      <c r="B15" s="9">
        <f>IFERROR(VLOOKUP(A15,'[3]анализ ОПВ'!$A$5:$E$29,2,0),)+IFERROR(VLOOKUP(A15,'[3]анализ ПН'!$A$5:$E$29,2,0),)</f>
        <v>25747</v>
      </c>
      <c r="C15" s="9">
        <f>IFERROR(VLOOKUP(A15,'[3]анализ ОПВ'!$A$5:$E$29,3,0),)+IFERROR(VLOOKUP(A15,'[3]анализ ПН'!$A$5:$E$29,3,0),)</f>
        <v>67356246</v>
      </c>
      <c r="D15" s="9">
        <v>15956</v>
      </c>
      <c r="E15" s="9">
        <v>42933032.450000003</v>
      </c>
      <c r="F15" s="9">
        <f t="shared" si="0"/>
        <v>10728</v>
      </c>
      <c r="G15" s="9">
        <f t="shared" si="1"/>
        <v>28065103</v>
      </c>
      <c r="H15" s="88">
        <f t="shared" si="2"/>
        <v>1.4873228933631619</v>
      </c>
      <c r="I15" s="9">
        <f t="shared" si="3"/>
        <v>5228</v>
      </c>
      <c r="J15" s="88">
        <f t="shared" si="4"/>
        <v>1.5297657183014794</v>
      </c>
      <c r="K15" s="9">
        <f t="shared" si="5"/>
        <v>14867929.450000003</v>
      </c>
      <c r="M15" s="3"/>
      <c r="P15" s="3"/>
      <c r="Q15" s="3"/>
    </row>
    <row r="16" spans="1:17" x14ac:dyDescent="0.2">
      <c r="A16" s="89" t="s">
        <v>41</v>
      </c>
      <c r="B16" s="9">
        <f>IFERROR(VLOOKUP(A16,'[3]анализ ОПВ'!$A$5:$E$29,2,0),)+IFERROR(VLOOKUP(A16,'[3]анализ ПН'!$A$5:$E$29,2,0),)</f>
        <v>14525</v>
      </c>
      <c r="C16" s="9">
        <f>IFERROR(VLOOKUP(A16,'[3]анализ ОПВ'!$A$5:$E$29,3,0),)+IFERROR(VLOOKUP(A16,'[3]анализ ПН'!$A$5:$E$29,3,0),)</f>
        <v>37947170.640000001</v>
      </c>
      <c r="D16" s="9">
        <v>8527</v>
      </c>
      <c r="E16" s="9">
        <v>23534384.18</v>
      </c>
      <c r="F16" s="9">
        <f t="shared" si="0"/>
        <v>6052</v>
      </c>
      <c r="G16" s="9">
        <f t="shared" si="1"/>
        <v>15811321</v>
      </c>
      <c r="H16" s="88">
        <f t="shared" si="2"/>
        <v>1.408955717118308</v>
      </c>
      <c r="I16" s="9">
        <f t="shared" si="3"/>
        <v>2475</v>
      </c>
      <c r="J16" s="88">
        <f t="shared" si="4"/>
        <v>1.4884514823271249</v>
      </c>
      <c r="K16" s="9">
        <f t="shared" si="5"/>
        <v>7723063.1799999997</v>
      </c>
    </row>
    <row r="17" spans="1:103" x14ac:dyDescent="0.2">
      <c r="A17" s="89" t="s">
        <v>17</v>
      </c>
      <c r="B17" s="9">
        <f>IFERROR(VLOOKUP(A17,'[3]анализ ОПВ'!$A$5:$E$29,2,0),)+IFERROR(VLOOKUP(A17,'[3]анализ ПН'!$A$5:$E$29,2,0),)</f>
        <v>5971</v>
      </c>
      <c r="C17" s="9">
        <f>IFERROR(VLOOKUP(A17,'[3]анализ ОПВ'!$A$5:$E$29,3,0),)+IFERROR(VLOOKUP(A17,'[3]анализ ПН'!$A$5:$E$29,3,0),)</f>
        <v>15571010.340000002</v>
      </c>
      <c r="D17" s="9">
        <v>3500</v>
      </c>
      <c r="E17" s="9">
        <v>9973658.5</v>
      </c>
      <c r="F17" s="9">
        <f t="shared" si="0"/>
        <v>2488</v>
      </c>
      <c r="G17" s="9">
        <f t="shared" si="1"/>
        <v>6487921</v>
      </c>
      <c r="H17" s="88">
        <f t="shared" si="2"/>
        <v>1.4067524115755627</v>
      </c>
      <c r="I17" s="9">
        <f t="shared" si="3"/>
        <v>1012</v>
      </c>
      <c r="J17" s="88">
        <f t="shared" si="4"/>
        <v>1.5372657126990295</v>
      </c>
      <c r="K17" s="9">
        <f t="shared" si="5"/>
        <v>3485737.5</v>
      </c>
    </row>
    <row r="18" spans="1:103" x14ac:dyDescent="0.2">
      <c r="A18" s="89" t="s">
        <v>33</v>
      </c>
      <c r="B18" s="9">
        <f>IFERROR(VLOOKUP(A18,'[3]анализ ОПВ'!$A$5:$E$29,2,0),)+IFERROR(VLOOKUP(A18,'[3]анализ ПН'!$A$5:$E$29,2,0),)</f>
        <v>5933</v>
      </c>
      <c r="C18" s="9">
        <f>IFERROR(VLOOKUP(A18,'[3]анализ ОПВ'!$A$5:$E$29,3,0),)+IFERROR(VLOOKUP(A18,'[3]анализ ПН'!$A$5:$E$29,3,0),)</f>
        <v>15497684.73</v>
      </c>
      <c r="D18" s="9">
        <v>3469</v>
      </c>
      <c r="E18" s="9">
        <v>9788895.4499999993</v>
      </c>
      <c r="F18" s="9">
        <f t="shared" si="0"/>
        <v>2472</v>
      </c>
      <c r="G18" s="9">
        <f t="shared" si="1"/>
        <v>6457369</v>
      </c>
      <c r="H18" s="88">
        <f t="shared" si="2"/>
        <v>1.4033171521035599</v>
      </c>
      <c r="I18" s="9">
        <f t="shared" si="3"/>
        <v>997</v>
      </c>
      <c r="J18" s="88">
        <f t="shared" si="4"/>
        <v>1.5159262928911139</v>
      </c>
      <c r="K18" s="9">
        <f t="shared" si="5"/>
        <v>3331526.4499999993</v>
      </c>
    </row>
    <row r="19" spans="1:103" s="11" customFormat="1" x14ac:dyDescent="0.2">
      <c r="A19" s="89" t="s">
        <v>45</v>
      </c>
      <c r="B19" s="9">
        <f>IFERROR(VLOOKUP(A19,'[3]анализ ОПВ'!$A$5:$E$29,2,0),)+IFERROR(VLOOKUP(A19,'[3]анализ ПН'!$A$5:$E$29,2,0),)</f>
        <v>51856</v>
      </c>
      <c r="C19" s="9">
        <f>IFERROR(VLOOKUP(A19,'[3]анализ ОПВ'!$A$5:$E$29,3,0),)+IFERROR(VLOOKUP(A19,'[3]анализ ПН'!$A$5:$E$29,3,0),)</f>
        <v>135654048.39000002</v>
      </c>
      <c r="D19" s="9">
        <v>30110</v>
      </c>
      <c r="E19" s="9">
        <v>81174805.900000006</v>
      </c>
      <c r="F19" s="9">
        <f t="shared" si="0"/>
        <v>21607</v>
      </c>
      <c r="G19" s="9">
        <f t="shared" si="1"/>
        <v>56522520</v>
      </c>
      <c r="H19" s="88">
        <f t="shared" si="2"/>
        <v>1.3935298745776832</v>
      </c>
      <c r="I19" s="9">
        <f t="shared" si="3"/>
        <v>8503</v>
      </c>
      <c r="J19" s="88">
        <f t="shared" si="4"/>
        <v>1.4361498018842755</v>
      </c>
      <c r="K19" s="9">
        <f t="shared" si="5"/>
        <v>24652285.900000006</v>
      </c>
      <c r="M19" s="3"/>
      <c r="P19" s="3"/>
      <c r="Q19" s="3"/>
    </row>
    <row r="20" spans="1:103" x14ac:dyDescent="0.2">
      <c r="A20" s="89" t="s">
        <v>20</v>
      </c>
      <c r="B20" s="9">
        <f>IFERROR(VLOOKUP(A20,'[3]анализ ОПВ'!$A$5:$E$29,2,0),)+IFERROR(VLOOKUP(A20,'[3]анализ ПН'!$A$5:$E$29,2,0),)</f>
        <v>9508</v>
      </c>
      <c r="C20" s="9">
        <f>IFERROR(VLOOKUP(A20,'[3]анализ ОПВ'!$A$5:$E$29,3,0),)+IFERROR(VLOOKUP(A20,'[3]анализ ПН'!$A$5:$E$29,3,0),)</f>
        <v>24917308.23</v>
      </c>
      <c r="D20" s="9">
        <v>5467</v>
      </c>
      <c r="E20" s="9">
        <v>13943229.57</v>
      </c>
      <c r="F20" s="9">
        <f t="shared" si="0"/>
        <v>3962</v>
      </c>
      <c r="G20" s="9">
        <f t="shared" si="1"/>
        <v>10382212</v>
      </c>
      <c r="H20" s="88">
        <f t="shared" si="2"/>
        <v>1.3798586572438163</v>
      </c>
      <c r="I20" s="9">
        <f t="shared" si="3"/>
        <v>1505</v>
      </c>
      <c r="J20" s="88">
        <f t="shared" si="4"/>
        <v>1.3429921841318595</v>
      </c>
      <c r="K20" s="9">
        <f t="shared" si="5"/>
        <v>3561017.5700000003</v>
      </c>
    </row>
    <row r="21" spans="1:103" x14ac:dyDescent="0.2">
      <c r="A21" s="89" t="s">
        <v>39</v>
      </c>
      <c r="B21" s="9">
        <f>IFERROR(VLOOKUP(A21,'[3]анализ ОПВ'!$A$5:$E$29,2,0),)+IFERROR(VLOOKUP(A21,'[3]анализ ПН'!$A$5:$E$29,2,0),)</f>
        <v>8511</v>
      </c>
      <c r="C21" s="9">
        <f>IFERROR(VLOOKUP(A21,'[3]анализ ОПВ'!$A$5:$E$29,3,0),)+IFERROR(VLOOKUP(A21,'[3]анализ ПН'!$A$5:$E$29,3,0),)</f>
        <v>22215856.859999999</v>
      </c>
      <c r="D21" s="9">
        <v>4876</v>
      </c>
      <c r="E21" s="9">
        <v>13745825.17</v>
      </c>
      <c r="F21" s="9">
        <f t="shared" si="0"/>
        <v>3546</v>
      </c>
      <c r="G21" s="9">
        <f t="shared" si="1"/>
        <v>9256607</v>
      </c>
      <c r="H21" s="88">
        <f t="shared" si="2"/>
        <v>1.3750705019740552</v>
      </c>
      <c r="I21" s="9">
        <f t="shared" si="3"/>
        <v>1330</v>
      </c>
      <c r="J21" s="88">
        <f t="shared" si="4"/>
        <v>1.4849744803900609</v>
      </c>
      <c r="K21" s="9">
        <f t="shared" si="5"/>
        <v>4489218.17</v>
      </c>
    </row>
    <row r="22" spans="1:103" x14ac:dyDescent="0.2">
      <c r="A22" s="89" t="s">
        <v>21</v>
      </c>
      <c r="B22" s="9">
        <f>IFERROR(VLOOKUP(A22,'[3]анализ ОПВ'!$A$5:$E$29,2,0),)+IFERROR(VLOOKUP(A22,'[3]анализ ПН'!$A$5:$E$29,2,0),)</f>
        <v>16484</v>
      </c>
      <c r="C22" s="9">
        <f>IFERROR(VLOOKUP(A22,'[3]анализ ОПВ'!$A$5:$E$29,3,0),)+IFERROR(VLOOKUP(A22,'[3]анализ ПН'!$A$5:$E$29,3,0),)</f>
        <v>43122183.539999999</v>
      </c>
      <c r="D22" s="9">
        <v>9278</v>
      </c>
      <c r="E22" s="9">
        <v>24949669.59</v>
      </c>
      <c r="F22" s="9">
        <f t="shared" si="0"/>
        <v>6868</v>
      </c>
      <c r="G22" s="9">
        <f t="shared" si="1"/>
        <v>17967576</v>
      </c>
      <c r="H22" s="88">
        <f t="shared" si="2"/>
        <v>1.3509027373325568</v>
      </c>
      <c r="I22" s="9">
        <f t="shared" si="3"/>
        <v>2410</v>
      </c>
      <c r="J22" s="88">
        <f t="shared" si="4"/>
        <v>1.3885940757951991</v>
      </c>
      <c r="K22" s="9">
        <f t="shared" si="5"/>
        <v>6982093.5899999999</v>
      </c>
    </row>
    <row r="23" spans="1:103" x14ac:dyDescent="0.2">
      <c r="A23" s="89" t="s">
        <v>46</v>
      </c>
      <c r="B23" s="9">
        <f>IFERROR(VLOOKUP(A23,'[3]анализ ОПВ'!$A$5:$E$29,2,0),)+IFERROR(VLOOKUP(A23,'[3]анализ ПН'!$A$5:$E$29,2,0),)</f>
        <v>1798</v>
      </c>
      <c r="C23" s="9">
        <f>IFERROR(VLOOKUP(A23,'[3]анализ ОПВ'!$A$5:$E$29,3,0),)+IFERROR(VLOOKUP(A23,'[3]анализ ПН'!$A$5:$E$29,3,0),)</f>
        <v>4678080.2699999996</v>
      </c>
      <c r="D23" s="9">
        <v>1000</v>
      </c>
      <c r="E23" s="9">
        <v>2513122.84</v>
      </c>
      <c r="F23" s="9">
        <f t="shared" si="0"/>
        <v>749</v>
      </c>
      <c r="G23" s="9">
        <f t="shared" si="1"/>
        <v>1949200</v>
      </c>
      <c r="H23" s="88">
        <f t="shared" si="2"/>
        <v>1.3351134846461949</v>
      </c>
      <c r="I23" s="9">
        <f t="shared" si="3"/>
        <v>251</v>
      </c>
      <c r="J23" s="88">
        <f t="shared" si="4"/>
        <v>1.2893098912374306</v>
      </c>
      <c r="K23" s="9">
        <f t="shared" si="5"/>
        <v>563922.83999999985</v>
      </c>
    </row>
    <row r="24" spans="1:103" x14ac:dyDescent="0.2">
      <c r="A24" s="89" t="s">
        <v>26</v>
      </c>
      <c r="B24" s="9">
        <f>IFERROR(VLOOKUP(A24,'[3]анализ ОПВ'!$A$5:$E$29,2,0),)+IFERROR(VLOOKUP(A24,'[3]анализ ПН'!$A$5:$E$29,2,0),)</f>
        <v>11494</v>
      </c>
      <c r="C24" s="9">
        <f>IFERROR(VLOOKUP(A24,'[3]анализ ОПВ'!$A$5:$E$29,3,0),)+IFERROR(VLOOKUP(A24,'[3]анализ ПН'!$A$5:$E$29,3,0),)</f>
        <v>30256716.09</v>
      </c>
      <c r="D24" s="9">
        <v>6119</v>
      </c>
      <c r="E24" s="9">
        <v>15592438.300000001</v>
      </c>
      <c r="F24" s="9">
        <f t="shared" si="0"/>
        <v>4789</v>
      </c>
      <c r="G24" s="9">
        <f t="shared" si="1"/>
        <v>12606965</v>
      </c>
      <c r="H24" s="88">
        <f t="shared" si="2"/>
        <v>1.2777197744831907</v>
      </c>
      <c r="I24" s="9">
        <f t="shared" si="3"/>
        <v>1330</v>
      </c>
      <c r="J24" s="88">
        <f t="shared" si="4"/>
        <v>1.2368114213056038</v>
      </c>
      <c r="K24" s="9">
        <f t="shared" si="5"/>
        <v>2985473.3000000007</v>
      </c>
    </row>
    <row r="25" spans="1:103" x14ac:dyDescent="0.2">
      <c r="A25" s="89" t="s">
        <v>18</v>
      </c>
      <c r="B25" s="9">
        <f>IFERROR(VLOOKUP(A25,'[3]анализ ОПВ'!$A$5:$E$29,2,0),)+IFERROR(VLOOKUP(A25,'[3]анализ ПН'!$A$5:$E$29,2,0),)</f>
        <v>9877</v>
      </c>
      <c r="C25" s="9">
        <f>IFERROR(VLOOKUP(A25,'[3]анализ ОПВ'!$A$5:$E$29,3,0),)+IFERROR(VLOOKUP(A25,'[3]анализ ПН'!$A$5:$E$29,3,0),)</f>
        <v>25896547.920000002</v>
      </c>
      <c r="D25" s="9">
        <v>5022</v>
      </c>
      <c r="E25" s="9">
        <v>13301630.73</v>
      </c>
      <c r="F25" s="9">
        <f t="shared" si="0"/>
        <v>4115</v>
      </c>
      <c r="G25" s="9">
        <f t="shared" si="1"/>
        <v>10790228</v>
      </c>
      <c r="H25" s="88">
        <f t="shared" si="2"/>
        <v>1.2204131227217496</v>
      </c>
      <c r="I25" s="9">
        <f t="shared" si="3"/>
        <v>907</v>
      </c>
      <c r="J25" s="88">
        <f t="shared" si="4"/>
        <v>1.2327478835479659</v>
      </c>
      <c r="K25" s="9">
        <f t="shared" si="5"/>
        <v>2511402.7300000004</v>
      </c>
    </row>
    <row r="26" spans="1:103" x14ac:dyDescent="0.2">
      <c r="A26" s="89" t="s">
        <v>124</v>
      </c>
      <c r="B26" s="9">
        <f>IFERROR(VLOOKUP(A26,'[3]анализ ОПВ'!$A$5:$E$29,2,0),)+IFERROR(VLOOKUP(A26,'[3]анализ ПН'!$A$5:$E$29,2,0),)</f>
        <v>18581</v>
      </c>
      <c r="C26" s="9">
        <f>IFERROR(VLOOKUP(A26,'[3]анализ ОПВ'!$A$5:$E$29,3,0),)+IFERROR(VLOOKUP(A26,'[3]анализ ПН'!$A$5:$E$29,3,0),)</f>
        <v>48565404.930000007</v>
      </c>
      <c r="D26" s="9">
        <v>8739</v>
      </c>
      <c r="E26" s="9">
        <v>23611105.210000001</v>
      </c>
      <c r="F26" s="9">
        <f t="shared" si="0"/>
        <v>7742</v>
      </c>
      <c r="G26" s="9">
        <f t="shared" si="1"/>
        <v>20235585</v>
      </c>
      <c r="H26" s="88">
        <f t="shared" si="2"/>
        <v>1.1287780935158873</v>
      </c>
      <c r="I26" s="9">
        <f t="shared" si="3"/>
        <v>997</v>
      </c>
      <c r="J26" s="88">
        <f t="shared" si="4"/>
        <v>1.1668111008404254</v>
      </c>
      <c r="K26" s="9">
        <f t="shared" si="5"/>
        <v>3375520.2100000009</v>
      </c>
    </row>
    <row r="27" spans="1:103" x14ac:dyDescent="0.2">
      <c r="A27" s="89" t="s">
        <v>40</v>
      </c>
      <c r="B27" s="9">
        <f>IFERROR(VLOOKUP(A27,'[3]анализ ОПВ'!$A$5:$E$29,2,0),)+IFERROR(VLOOKUP(A27,'[3]анализ ПН'!$A$5:$E$29,2,0),)</f>
        <v>23096</v>
      </c>
      <c r="C27" s="9">
        <f>IFERROR(VLOOKUP(A27,'[3]анализ ОПВ'!$A$5:$E$29,3,0),)+IFERROR(VLOOKUP(A27,'[3]анализ ПН'!$A$5:$E$29,3,0),)</f>
        <v>60434796.99000001</v>
      </c>
      <c r="D27" s="9">
        <v>10718</v>
      </c>
      <c r="E27" s="9">
        <v>28064417.920000002</v>
      </c>
      <c r="F27" s="9">
        <f t="shared" si="0"/>
        <v>9623</v>
      </c>
      <c r="G27" s="9">
        <f t="shared" si="1"/>
        <v>25181165</v>
      </c>
      <c r="H27" s="88">
        <f t="shared" si="2"/>
        <v>1.1137898784162943</v>
      </c>
      <c r="I27" s="9">
        <f t="shared" si="3"/>
        <v>1095</v>
      </c>
      <c r="J27" s="88">
        <f t="shared" si="4"/>
        <v>1.1145003783581897</v>
      </c>
      <c r="K27" s="9">
        <f t="shared" si="5"/>
        <v>2883252.9200000018</v>
      </c>
    </row>
    <row r="28" spans="1:103" x14ac:dyDescent="0.2">
      <c r="A28" s="89" t="s">
        <v>28</v>
      </c>
      <c r="B28" s="9">
        <f>IFERROR(VLOOKUP(A28,'[3]анализ ОПВ'!$A$5:$E$29,2,0),)+IFERROR(VLOOKUP(A28,'[3]анализ ПН'!$A$5:$E$29,2,0),)</f>
        <v>12504</v>
      </c>
      <c r="C28" s="9">
        <f>IFERROR(VLOOKUP(A28,'[3]анализ ОПВ'!$A$5:$E$29,3,0),)+IFERROR(VLOOKUP(A28,'[3]анализ ПН'!$A$5:$E$29,3,0),)</f>
        <v>32716885.890000001</v>
      </c>
      <c r="D28" s="9">
        <v>5644</v>
      </c>
      <c r="E28" s="9">
        <v>15517174.24</v>
      </c>
      <c r="F28" s="9">
        <f t="shared" si="0"/>
        <v>5210</v>
      </c>
      <c r="G28" s="9">
        <f t="shared" si="1"/>
        <v>13632036</v>
      </c>
      <c r="H28" s="88">
        <f t="shared" si="2"/>
        <v>1.0833013435700576</v>
      </c>
      <c r="I28" s="9">
        <f t="shared" si="3"/>
        <v>434</v>
      </c>
      <c r="J28" s="88">
        <f t="shared" si="4"/>
        <v>1.1382873578092076</v>
      </c>
      <c r="K28" s="9">
        <f t="shared" si="5"/>
        <v>1885138.2400000002</v>
      </c>
    </row>
    <row r="29" spans="1:103" s="11" customFormat="1" x14ac:dyDescent="0.2">
      <c r="A29" s="89" t="s">
        <v>125</v>
      </c>
      <c r="B29" s="9">
        <f>IFERROR(VLOOKUP(A29,'[3]анализ ОПВ'!$A$5:$E$29,2,0),)+IFERROR(VLOOKUP(A29,'[3]анализ ПН'!$A$5:$E$29,2,0),)</f>
        <v>3464</v>
      </c>
      <c r="C29" s="9">
        <f>IFERROR(VLOOKUP(A29,'[3]анализ ОПВ'!$A$5:$E$29,3,0),)+IFERROR(VLOOKUP(A29,'[3]анализ ПН'!$A$5:$E$29,3,0),)</f>
        <v>9077480.370000001</v>
      </c>
      <c r="D29" s="9">
        <v>1148</v>
      </c>
      <c r="E29" s="9">
        <v>3012117.02</v>
      </c>
      <c r="F29" s="9">
        <f t="shared" si="0"/>
        <v>1443</v>
      </c>
      <c r="G29" s="9">
        <f t="shared" si="1"/>
        <v>3782283</v>
      </c>
      <c r="H29" s="47">
        <f t="shared" si="2"/>
        <v>0.79556479556479553</v>
      </c>
      <c r="I29" s="9">
        <f t="shared" si="3"/>
        <v>-295</v>
      </c>
      <c r="J29" s="47">
        <f t="shared" si="4"/>
        <v>0.79637536905620232</v>
      </c>
      <c r="K29" s="9">
        <f t="shared" si="5"/>
        <v>-770165.98</v>
      </c>
      <c r="M29" s="3"/>
      <c r="P29" s="3"/>
      <c r="Q29" s="3"/>
    </row>
    <row r="30" spans="1:103" x14ac:dyDescent="0.2">
      <c r="A30" s="89" t="s">
        <v>55</v>
      </c>
      <c r="B30" s="9">
        <f>IFERROR(VLOOKUP(A30,'[3]анализ ОПВ'!$A$5:$E$29,2,0),)+IFERROR(VLOOKUP(A30,'[3]анализ ПН'!$A$5:$E$29,2,0),)</f>
        <v>1287</v>
      </c>
      <c r="C30" s="9">
        <f>IFERROR(VLOOKUP(A30,'[3]анализ ОПВ'!$A$5:$E$29,3,0),)+IFERROR(VLOOKUP(A30,'[3]анализ ПН'!$A$5:$E$29,3,0),)</f>
        <v>3025749.87</v>
      </c>
      <c r="D30" s="9">
        <v>304</v>
      </c>
      <c r="E30" s="9">
        <v>653178.44999999995</v>
      </c>
      <c r="F30" s="9">
        <f t="shared" si="0"/>
        <v>536</v>
      </c>
      <c r="G30" s="9">
        <f t="shared" si="1"/>
        <v>1260729</v>
      </c>
      <c r="H30" s="47">
        <f t="shared" si="2"/>
        <v>0.56716417910447758</v>
      </c>
      <c r="I30" s="9">
        <f t="shared" si="3"/>
        <v>-232</v>
      </c>
      <c r="J30" s="47">
        <f t="shared" si="4"/>
        <v>0.51809583978793217</v>
      </c>
      <c r="K30" s="9">
        <f t="shared" si="5"/>
        <v>-607550.55000000005</v>
      </c>
      <c r="L30" s="11"/>
      <c r="N30" s="11"/>
      <c r="O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</row>
    <row r="31" spans="1:103" s="16" customFormat="1" ht="22.5" customHeight="1" x14ac:dyDescent="0.2">
      <c r="A31" s="56" t="s">
        <v>50</v>
      </c>
      <c r="B31" s="57">
        <f>SUM(B5:B30)</f>
        <v>427900</v>
      </c>
      <c r="C31" s="57">
        <f>SUM(C5:C30)</f>
        <v>1121591503.6799998</v>
      </c>
      <c r="D31" s="57">
        <f t="shared" ref="D31:G31" si="6">SUM(D5:D30)</f>
        <v>275017</v>
      </c>
      <c r="E31" s="57">
        <f t="shared" si="6"/>
        <v>735961699.69000006</v>
      </c>
      <c r="F31" s="57">
        <f t="shared" si="6"/>
        <v>178289</v>
      </c>
      <c r="G31" s="57">
        <f t="shared" si="6"/>
        <v>467329794</v>
      </c>
      <c r="H31" s="15">
        <f t="shared" ref="H31" si="7">D31/F31</f>
        <v>1.5425348731553825</v>
      </c>
      <c r="I31" s="14">
        <f t="shared" ref="I31" si="8">D31-F31</f>
        <v>96728</v>
      </c>
      <c r="J31" s="15">
        <f t="shared" ref="J31" si="9">E31/G31</f>
        <v>1.5748229818405288</v>
      </c>
      <c r="K31" s="14">
        <f t="shared" ref="K31" si="10">E31-G31</f>
        <v>268631905.69000006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</row>
    <row r="32" spans="1:103" x14ac:dyDescent="0.2"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</row>
    <row r="33" spans="1:5" x14ac:dyDescent="0.2">
      <c r="A33" s="59"/>
      <c r="B33" s="60"/>
      <c r="C33" s="60"/>
      <c r="D33" s="60"/>
      <c r="E33" s="60"/>
    </row>
  </sheetData>
  <sortState ref="A5:K30">
    <sortCondition descending="1" ref="H5:H30"/>
  </sortState>
  <mergeCells count="9">
    <mergeCell ref="G3:G4"/>
    <mergeCell ref="H3:I3"/>
    <mergeCell ref="J3:K3"/>
    <mergeCell ref="A3:A4"/>
    <mergeCell ref="B3:B4"/>
    <mergeCell ref="C3:C4"/>
    <mergeCell ref="D3:D4"/>
    <mergeCell ref="E3:E4"/>
    <mergeCell ref="F3:F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28"/>
  <sheetViews>
    <sheetView workbookViewId="0">
      <selection activeCell="N34" sqref="N34"/>
    </sheetView>
  </sheetViews>
  <sheetFormatPr defaultRowHeight="12" x14ac:dyDescent="0.2"/>
  <cols>
    <col min="1" max="1" width="38.83203125" style="3" customWidth="1"/>
    <col min="2" max="2" width="13.1640625" style="2" customWidth="1"/>
    <col min="3" max="3" width="15.1640625" style="2" customWidth="1"/>
    <col min="4" max="4" width="12.6640625" style="2" customWidth="1"/>
    <col min="5" max="5" width="15.5" style="2" customWidth="1"/>
    <col min="6" max="6" width="12" style="2" customWidth="1"/>
    <col min="7" max="7" width="14.83203125" style="2" customWidth="1"/>
    <col min="8" max="8" width="10.5" style="2" customWidth="1"/>
    <col min="9" max="9" width="11.33203125" style="3" customWidth="1"/>
    <col min="10" max="10" width="9.33203125" style="3"/>
    <col min="11" max="11" width="13.1640625" style="3" customWidth="1"/>
    <col min="12" max="16384" width="9.33203125" style="3"/>
  </cols>
  <sheetData>
    <row r="1" spans="1:11" ht="15.75" x14ac:dyDescent="0.2">
      <c r="A1" s="1" t="s">
        <v>178</v>
      </c>
    </row>
    <row r="2" spans="1:11" ht="17.25" customHeight="1" x14ac:dyDescent="0.2">
      <c r="A2" s="4" t="s">
        <v>126</v>
      </c>
    </row>
    <row r="3" spans="1:11" ht="28.5" customHeight="1" x14ac:dyDescent="0.2">
      <c r="A3" s="216" t="s">
        <v>1</v>
      </c>
      <c r="B3" s="214" t="s">
        <v>2</v>
      </c>
      <c r="C3" s="214" t="s">
        <v>3</v>
      </c>
      <c r="D3" s="214" t="s">
        <v>172</v>
      </c>
      <c r="E3" s="214" t="s">
        <v>173</v>
      </c>
      <c r="F3" s="214" t="s">
        <v>174</v>
      </c>
      <c r="G3" s="214" t="s">
        <v>175</v>
      </c>
      <c r="H3" s="215" t="s">
        <v>176</v>
      </c>
      <c r="I3" s="215"/>
      <c r="J3" s="215" t="s">
        <v>177</v>
      </c>
      <c r="K3" s="215"/>
    </row>
    <row r="4" spans="1:11" ht="21.75" customHeight="1" x14ac:dyDescent="0.2">
      <c r="A4" s="217"/>
      <c r="B4" s="214"/>
      <c r="C4" s="214"/>
      <c r="D4" s="214"/>
      <c r="E4" s="214"/>
      <c r="F4" s="214"/>
      <c r="G4" s="214"/>
      <c r="H4" s="5" t="s">
        <v>6</v>
      </c>
      <c r="I4" s="6" t="s">
        <v>7</v>
      </c>
      <c r="J4" s="5" t="s">
        <v>6</v>
      </c>
      <c r="K4" s="6" t="s">
        <v>7</v>
      </c>
    </row>
    <row r="5" spans="1:11" ht="12" customHeight="1" x14ac:dyDescent="0.2">
      <c r="A5" s="54" t="s">
        <v>27</v>
      </c>
      <c r="B5" s="55">
        <v>3341</v>
      </c>
      <c r="C5" s="55">
        <v>4626616.8</v>
      </c>
      <c r="D5" s="55">
        <v>3488</v>
      </c>
      <c r="E5" s="55">
        <v>3446423</v>
      </c>
      <c r="F5" s="9">
        <f t="shared" ref="F5:F26" si="0">ROUND(B5/12*4,0)</f>
        <v>1114</v>
      </c>
      <c r="G5" s="9">
        <f t="shared" ref="G5:G26" si="1">ROUND(C5/12*4,0)</f>
        <v>1542206</v>
      </c>
      <c r="H5" s="45">
        <f t="shared" ref="H5:H26" si="2">D5/F5</f>
        <v>3.1310592459605027</v>
      </c>
      <c r="I5" s="9">
        <f t="shared" ref="I5:I26" si="3">D5-F5</f>
        <v>2374</v>
      </c>
      <c r="J5" s="45">
        <f t="shared" ref="J5:J26" si="4">E5/G5</f>
        <v>2.2347358264719501</v>
      </c>
      <c r="K5" s="9">
        <f t="shared" ref="K5:K26" si="5">E5-G5</f>
        <v>1904217</v>
      </c>
    </row>
    <row r="6" spans="1:11" x14ac:dyDescent="0.2">
      <c r="A6" s="54" t="s">
        <v>32</v>
      </c>
      <c r="B6" s="55">
        <v>4830</v>
      </c>
      <c r="C6" s="55">
        <v>6688584</v>
      </c>
      <c r="D6" s="55">
        <v>4653</v>
      </c>
      <c r="E6" s="55">
        <v>4597536</v>
      </c>
      <c r="F6" s="9">
        <f t="shared" si="0"/>
        <v>1610</v>
      </c>
      <c r="G6" s="9">
        <f t="shared" si="1"/>
        <v>2229528</v>
      </c>
      <c r="H6" s="45">
        <f t="shared" si="2"/>
        <v>2.8900621118012424</v>
      </c>
      <c r="I6" s="9">
        <f t="shared" si="3"/>
        <v>3043</v>
      </c>
      <c r="J6" s="45">
        <f t="shared" si="4"/>
        <v>2.0621118012422359</v>
      </c>
      <c r="K6" s="9">
        <f t="shared" si="5"/>
        <v>2368008</v>
      </c>
    </row>
    <row r="7" spans="1:11" x14ac:dyDescent="0.2">
      <c r="A7" s="54" t="s">
        <v>18</v>
      </c>
      <c r="B7" s="55">
        <v>1736</v>
      </c>
      <c r="C7" s="55">
        <v>2404012.7999999998</v>
      </c>
      <c r="D7" s="55">
        <v>1663</v>
      </c>
      <c r="E7" s="55">
        <v>1643177</v>
      </c>
      <c r="F7" s="9">
        <f t="shared" si="0"/>
        <v>579</v>
      </c>
      <c r="G7" s="9">
        <f t="shared" si="1"/>
        <v>801338</v>
      </c>
      <c r="H7" s="45">
        <f t="shared" si="2"/>
        <v>2.8721934369602762</v>
      </c>
      <c r="I7" s="9">
        <f t="shared" si="3"/>
        <v>1084</v>
      </c>
      <c r="J7" s="45">
        <f t="shared" si="4"/>
        <v>2.0505417189750141</v>
      </c>
      <c r="K7" s="9">
        <f t="shared" si="5"/>
        <v>841839</v>
      </c>
    </row>
    <row r="8" spans="1:11" x14ac:dyDescent="0.2">
      <c r="A8" s="54" t="s">
        <v>46</v>
      </c>
      <c r="B8" s="55">
        <v>411</v>
      </c>
      <c r="C8" s="55">
        <v>569152.80000000005</v>
      </c>
      <c r="D8" s="55">
        <v>322</v>
      </c>
      <c r="E8" s="55">
        <v>318733</v>
      </c>
      <c r="F8" s="9">
        <f t="shared" si="0"/>
        <v>137</v>
      </c>
      <c r="G8" s="9">
        <f t="shared" si="1"/>
        <v>189718</v>
      </c>
      <c r="H8" s="45">
        <f t="shared" si="2"/>
        <v>2.3503649635036497</v>
      </c>
      <c r="I8" s="9">
        <f t="shared" si="3"/>
        <v>185</v>
      </c>
      <c r="J8" s="45">
        <f t="shared" si="4"/>
        <v>1.6800356318325094</v>
      </c>
      <c r="K8" s="9">
        <f t="shared" si="5"/>
        <v>129015</v>
      </c>
    </row>
    <row r="9" spans="1:11" x14ac:dyDescent="0.2">
      <c r="A9" s="54" t="s">
        <v>38</v>
      </c>
      <c r="B9" s="55">
        <v>1308</v>
      </c>
      <c r="C9" s="55">
        <v>1811318.4000000001</v>
      </c>
      <c r="D9" s="55">
        <v>978</v>
      </c>
      <c r="E9" s="55">
        <v>971818</v>
      </c>
      <c r="F9" s="9">
        <f t="shared" si="0"/>
        <v>436</v>
      </c>
      <c r="G9" s="9">
        <f t="shared" si="1"/>
        <v>603773</v>
      </c>
      <c r="H9" s="45">
        <f t="shared" si="2"/>
        <v>2.2431192660550461</v>
      </c>
      <c r="I9" s="9">
        <f t="shared" si="3"/>
        <v>542</v>
      </c>
      <c r="J9" s="45">
        <f t="shared" si="4"/>
        <v>1.6095751217758991</v>
      </c>
      <c r="K9" s="9">
        <f t="shared" si="5"/>
        <v>368045</v>
      </c>
    </row>
    <row r="10" spans="1:11" s="11" customFormat="1" x14ac:dyDescent="0.2">
      <c r="A10" s="54" t="s">
        <v>41</v>
      </c>
      <c r="B10" s="55">
        <v>3029</v>
      </c>
      <c r="C10" s="55">
        <v>4194559.2</v>
      </c>
      <c r="D10" s="55">
        <v>2144</v>
      </c>
      <c r="E10" s="55">
        <v>2119096</v>
      </c>
      <c r="F10" s="9">
        <f t="shared" si="0"/>
        <v>1010</v>
      </c>
      <c r="G10" s="9">
        <f t="shared" si="1"/>
        <v>1398186</v>
      </c>
      <c r="H10" s="45">
        <f t="shared" si="2"/>
        <v>2.1227722772277229</v>
      </c>
      <c r="I10" s="9">
        <f t="shared" si="3"/>
        <v>1134</v>
      </c>
      <c r="J10" s="45">
        <f t="shared" si="4"/>
        <v>1.515603789481514</v>
      </c>
      <c r="K10" s="9">
        <f t="shared" si="5"/>
        <v>720910</v>
      </c>
    </row>
    <row r="11" spans="1:11" x14ac:dyDescent="0.2">
      <c r="A11" s="54" t="s">
        <v>17</v>
      </c>
      <c r="B11" s="55">
        <v>1299</v>
      </c>
      <c r="C11" s="55">
        <v>1798855.2000000002</v>
      </c>
      <c r="D11" s="55">
        <v>872</v>
      </c>
      <c r="E11" s="55">
        <v>861606</v>
      </c>
      <c r="F11" s="9">
        <f t="shared" si="0"/>
        <v>433</v>
      </c>
      <c r="G11" s="9">
        <f t="shared" si="1"/>
        <v>599618</v>
      </c>
      <c r="H11" s="45">
        <f t="shared" si="2"/>
        <v>2.0138568129330254</v>
      </c>
      <c r="I11" s="9">
        <f t="shared" si="3"/>
        <v>439</v>
      </c>
      <c r="J11" s="45">
        <f t="shared" si="4"/>
        <v>1.4369248421495018</v>
      </c>
      <c r="K11" s="9">
        <f t="shared" si="5"/>
        <v>261988</v>
      </c>
    </row>
    <row r="12" spans="1:11" s="11" customFormat="1" x14ac:dyDescent="0.2">
      <c r="A12" s="54" t="s">
        <v>31</v>
      </c>
      <c r="B12" s="55">
        <v>5197</v>
      </c>
      <c r="C12" s="55">
        <v>7196805.5999999996</v>
      </c>
      <c r="D12" s="55">
        <v>3155</v>
      </c>
      <c r="E12" s="55">
        <v>4640043</v>
      </c>
      <c r="F12" s="9">
        <f t="shared" si="0"/>
        <v>1732</v>
      </c>
      <c r="G12" s="9">
        <f t="shared" si="1"/>
        <v>2398935</v>
      </c>
      <c r="H12" s="45">
        <f t="shared" si="2"/>
        <v>1.8215935334872979</v>
      </c>
      <c r="I12" s="9">
        <f t="shared" si="3"/>
        <v>1423</v>
      </c>
      <c r="J12" s="45">
        <f t="shared" si="4"/>
        <v>1.9342095554902488</v>
      </c>
      <c r="K12" s="9">
        <f t="shared" si="5"/>
        <v>2241108</v>
      </c>
    </row>
    <row r="13" spans="1:11" x14ac:dyDescent="0.2">
      <c r="A13" s="54" t="s">
        <v>26</v>
      </c>
      <c r="B13" s="55">
        <v>1968</v>
      </c>
      <c r="C13" s="55">
        <v>2725286.4</v>
      </c>
      <c r="D13" s="55">
        <v>1127</v>
      </c>
      <c r="E13" s="55">
        <v>1116177</v>
      </c>
      <c r="F13" s="9">
        <f t="shared" si="0"/>
        <v>656</v>
      </c>
      <c r="G13" s="9">
        <f t="shared" si="1"/>
        <v>908429</v>
      </c>
      <c r="H13" s="45">
        <f t="shared" si="2"/>
        <v>1.7179878048780488</v>
      </c>
      <c r="I13" s="9">
        <f t="shared" si="3"/>
        <v>471</v>
      </c>
      <c r="J13" s="45">
        <f t="shared" si="4"/>
        <v>1.2286893086856541</v>
      </c>
      <c r="K13" s="9">
        <f t="shared" si="5"/>
        <v>207748</v>
      </c>
    </row>
    <row r="14" spans="1:11" s="11" customFormat="1" x14ac:dyDescent="0.2">
      <c r="A14" s="54" t="s">
        <v>42</v>
      </c>
      <c r="B14" s="55">
        <v>6936</v>
      </c>
      <c r="C14" s="55">
        <v>9604972.8000000007</v>
      </c>
      <c r="D14" s="55">
        <v>3892</v>
      </c>
      <c r="E14" s="55">
        <v>4082011</v>
      </c>
      <c r="F14" s="9">
        <f t="shared" si="0"/>
        <v>2312</v>
      </c>
      <c r="G14" s="9">
        <f t="shared" si="1"/>
        <v>3201658</v>
      </c>
      <c r="H14" s="45">
        <f t="shared" si="2"/>
        <v>1.6833910034602075</v>
      </c>
      <c r="I14" s="9">
        <f t="shared" si="3"/>
        <v>1580</v>
      </c>
      <c r="J14" s="45">
        <f t="shared" si="4"/>
        <v>1.2749678447854205</v>
      </c>
      <c r="K14" s="9">
        <f t="shared" si="5"/>
        <v>880353</v>
      </c>
    </row>
    <row r="15" spans="1:11" x14ac:dyDescent="0.2">
      <c r="A15" s="54" t="s">
        <v>40</v>
      </c>
      <c r="B15" s="55">
        <v>4638</v>
      </c>
      <c r="C15" s="55">
        <v>6422702.4000000004</v>
      </c>
      <c r="D15" s="55">
        <v>2596</v>
      </c>
      <c r="E15" s="55">
        <v>2565056</v>
      </c>
      <c r="F15" s="9">
        <f t="shared" si="0"/>
        <v>1546</v>
      </c>
      <c r="G15" s="9">
        <f t="shared" si="1"/>
        <v>2140901</v>
      </c>
      <c r="H15" s="45">
        <f t="shared" si="2"/>
        <v>1.6791720569210866</v>
      </c>
      <c r="I15" s="9">
        <f t="shared" si="3"/>
        <v>1050</v>
      </c>
      <c r="J15" s="45">
        <f t="shared" si="4"/>
        <v>1.1981198570134723</v>
      </c>
      <c r="K15" s="9">
        <f t="shared" si="5"/>
        <v>424155</v>
      </c>
    </row>
    <row r="16" spans="1:11" x14ac:dyDescent="0.2">
      <c r="A16" s="54" t="s">
        <v>37</v>
      </c>
      <c r="B16" s="55">
        <v>9900</v>
      </c>
      <c r="C16" s="55">
        <v>13709520</v>
      </c>
      <c r="D16" s="55">
        <v>5468</v>
      </c>
      <c r="E16" s="55">
        <v>5403474</v>
      </c>
      <c r="F16" s="9">
        <f t="shared" si="0"/>
        <v>3300</v>
      </c>
      <c r="G16" s="9">
        <f t="shared" si="1"/>
        <v>4569840</v>
      </c>
      <c r="H16" s="45">
        <f t="shared" si="2"/>
        <v>1.656969696969697</v>
      </c>
      <c r="I16" s="9">
        <f t="shared" si="3"/>
        <v>2168</v>
      </c>
      <c r="J16" s="45">
        <f t="shared" si="4"/>
        <v>1.1824208287379865</v>
      </c>
      <c r="K16" s="9">
        <f t="shared" si="5"/>
        <v>833634</v>
      </c>
    </row>
    <row r="17" spans="1:103" x14ac:dyDescent="0.2">
      <c r="A17" s="54" t="s">
        <v>45</v>
      </c>
      <c r="B17" s="55">
        <v>10480</v>
      </c>
      <c r="C17" s="55">
        <v>14512704</v>
      </c>
      <c r="D17" s="55">
        <v>5036</v>
      </c>
      <c r="E17" s="55">
        <v>4975971</v>
      </c>
      <c r="F17" s="9">
        <f t="shared" si="0"/>
        <v>3493</v>
      </c>
      <c r="G17" s="9">
        <f t="shared" si="1"/>
        <v>4837568</v>
      </c>
      <c r="H17" s="45">
        <f t="shared" si="2"/>
        <v>1.4417406241053536</v>
      </c>
      <c r="I17" s="9">
        <f t="shared" si="3"/>
        <v>1543</v>
      </c>
      <c r="J17" s="45">
        <f t="shared" si="4"/>
        <v>1.0286100371095559</v>
      </c>
      <c r="K17" s="9">
        <f t="shared" si="5"/>
        <v>138403</v>
      </c>
    </row>
    <row r="18" spans="1:103" s="11" customFormat="1" x14ac:dyDescent="0.2">
      <c r="A18" s="54" t="s">
        <v>25</v>
      </c>
      <c r="B18" s="55">
        <v>6007</v>
      </c>
      <c r="C18" s="55">
        <v>8318493.5999999996</v>
      </c>
      <c r="D18" s="55">
        <v>2867</v>
      </c>
      <c r="E18" s="55">
        <v>2835275</v>
      </c>
      <c r="F18" s="9">
        <f t="shared" si="0"/>
        <v>2002</v>
      </c>
      <c r="G18" s="9">
        <f t="shared" si="1"/>
        <v>2772831</v>
      </c>
      <c r="H18" s="45">
        <f t="shared" si="2"/>
        <v>1.4320679320679321</v>
      </c>
      <c r="I18" s="9">
        <f t="shared" si="3"/>
        <v>865</v>
      </c>
      <c r="J18" s="45">
        <f t="shared" si="4"/>
        <v>1.022519944417817</v>
      </c>
      <c r="K18" s="9">
        <f t="shared" si="5"/>
        <v>62444</v>
      </c>
    </row>
    <row r="19" spans="1:103" x14ac:dyDescent="0.2">
      <c r="A19" s="54" t="s">
        <v>28</v>
      </c>
      <c r="B19" s="55">
        <v>2515</v>
      </c>
      <c r="C19" s="55">
        <v>3482771.9999999995</v>
      </c>
      <c r="D19" s="55">
        <v>1149</v>
      </c>
      <c r="E19" s="55">
        <v>1135304</v>
      </c>
      <c r="F19" s="9">
        <f t="shared" si="0"/>
        <v>838</v>
      </c>
      <c r="G19" s="9">
        <f t="shared" si="1"/>
        <v>1160924</v>
      </c>
      <c r="H19" s="45">
        <f t="shared" si="2"/>
        <v>1.3711217183770883</v>
      </c>
      <c r="I19" s="9">
        <f t="shared" si="3"/>
        <v>311</v>
      </c>
      <c r="J19" s="45">
        <f t="shared" si="4"/>
        <v>0.97793137190720492</v>
      </c>
      <c r="K19" s="9">
        <f t="shared" si="5"/>
        <v>-25620</v>
      </c>
    </row>
    <row r="20" spans="1:103" x14ac:dyDescent="0.2">
      <c r="A20" s="54" t="s">
        <v>21</v>
      </c>
      <c r="B20" s="55">
        <v>2500</v>
      </c>
      <c r="C20" s="55">
        <v>3462000</v>
      </c>
      <c r="D20" s="55">
        <v>1135</v>
      </c>
      <c r="E20" s="55">
        <v>1117709</v>
      </c>
      <c r="F20" s="9">
        <f t="shared" si="0"/>
        <v>833</v>
      </c>
      <c r="G20" s="9">
        <f t="shared" si="1"/>
        <v>1154000</v>
      </c>
      <c r="H20" s="45">
        <f t="shared" si="2"/>
        <v>1.362545018007203</v>
      </c>
      <c r="I20" s="9">
        <f t="shared" si="3"/>
        <v>302</v>
      </c>
      <c r="J20" s="45">
        <f t="shared" si="4"/>
        <v>0.96855199306759099</v>
      </c>
      <c r="K20" s="9">
        <f t="shared" si="5"/>
        <v>-36291</v>
      </c>
    </row>
    <row r="21" spans="1:103" x14ac:dyDescent="0.2">
      <c r="A21" s="54" t="s">
        <v>22</v>
      </c>
      <c r="B21" s="55">
        <v>2991</v>
      </c>
      <c r="C21" s="55">
        <v>4141936.8</v>
      </c>
      <c r="D21" s="55">
        <v>1276</v>
      </c>
      <c r="E21" s="55">
        <v>1260790</v>
      </c>
      <c r="F21" s="9">
        <f t="shared" si="0"/>
        <v>997</v>
      </c>
      <c r="G21" s="9">
        <f t="shared" si="1"/>
        <v>1380646</v>
      </c>
      <c r="H21" s="45">
        <f t="shared" si="2"/>
        <v>1.279839518555667</v>
      </c>
      <c r="I21" s="9">
        <f t="shared" si="3"/>
        <v>279</v>
      </c>
      <c r="J21" s="45">
        <f t="shared" si="4"/>
        <v>0.91318846395093312</v>
      </c>
      <c r="K21" s="9">
        <f t="shared" si="5"/>
        <v>-119856</v>
      </c>
    </row>
    <row r="22" spans="1:103" x14ac:dyDescent="0.2">
      <c r="A22" s="54" t="s">
        <v>20</v>
      </c>
      <c r="B22" s="55">
        <v>2400</v>
      </c>
      <c r="C22" s="55">
        <v>3323520</v>
      </c>
      <c r="D22" s="55">
        <v>1021</v>
      </c>
      <c r="E22" s="55">
        <v>1008830</v>
      </c>
      <c r="F22" s="9">
        <f t="shared" si="0"/>
        <v>800</v>
      </c>
      <c r="G22" s="9">
        <f t="shared" si="1"/>
        <v>1107840</v>
      </c>
      <c r="H22" s="45">
        <f t="shared" si="2"/>
        <v>1.2762500000000001</v>
      </c>
      <c r="I22" s="9">
        <f t="shared" si="3"/>
        <v>221</v>
      </c>
      <c r="J22" s="45">
        <f t="shared" si="4"/>
        <v>0.91062788850375509</v>
      </c>
      <c r="K22" s="9">
        <f t="shared" si="5"/>
        <v>-99010</v>
      </c>
    </row>
    <row r="23" spans="1:103" x14ac:dyDescent="0.2">
      <c r="A23" s="54" t="s">
        <v>124</v>
      </c>
      <c r="B23" s="55">
        <v>3834</v>
      </c>
      <c r="C23" s="55">
        <v>5309323.2</v>
      </c>
      <c r="D23" s="55">
        <v>1364</v>
      </c>
      <c r="E23" s="55">
        <v>2174178</v>
      </c>
      <c r="F23" s="9">
        <f t="shared" si="0"/>
        <v>1278</v>
      </c>
      <c r="G23" s="9">
        <f t="shared" si="1"/>
        <v>1769774</v>
      </c>
      <c r="H23" s="45">
        <f t="shared" si="2"/>
        <v>1.0672926447574336</v>
      </c>
      <c r="I23" s="9">
        <f t="shared" si="3"/>
        <v>86</v>
      </c>
      <c r="J23" s="45">
        <f t="shared" si="4"/>
        <v>1.2285060126321214</v>
      </c>
      <c r="K23" s="9">
        <f t="shared" si="5"/>
        <v>404404</v>
      </c>
    </row>
    <row r="24" spans="1:103" x14ac:dyDescent="0.2">
      <c r="A24" s="54" t="s">
        <v>33</v>
      </c>
      <c r="B24" s="55">
        <v>1242</v>
      </c>
      <c r="C24" s="55">
        <v>1719921.5999999999</v>
      </c>
      <c r="D24" s="55">
        <v>426</v>
      </c>
      <c r="E24" s="55">
        <v>420922</v>
      </c>
      <c r="F24" s="9">
        <f t="shared" si="0"/>
        <v>414</v>
      </c>
      <c r="G24" s="9">
        <f t="shared" si="1"/>
        <v>573307</v>
      </c>
      <c r="H24" s="10">
        <f t="shared" si="2"/>
        <v>1.0289855072463767</v>
      </c>
      <c r="I24" s="9">
        <f t="shared" si="3"/>
        <v>12</v>
      </c>
      <c r="J24" s="47">
        <f t="shared" si="4"/>
        <v>0.73420000104655969</v>
      </c>
      <c r="K24" s="9">
        <f t="shared" si="5"/>
        <v>-152385</v>
      </c>
    </row>
    <row r="25" spans="1:103" x14ac:dyDescent="0.2">
      <c r="A25" s="54" t="s">
        <v>39</v>
      </c>
      <c r="B25" s="55">
        <v>1812</v>
      </c>
      <c r="C25" s="55">
        <v>2509257.6</v>
      </c>
      <c r="D25" s="55">
        <v>584</v>
      </c>
      <c r="E25" s="55">
        <v>624728</v>
      </c>
      <c r="F25" s="9">
        <f t="shared" si="0"/>
        <v>604</v>
      </c>
      <c r="G25" s="9">
        <f t="shared" si="1"/>
        <v>836419</v>
      </c>
      <c r="H25" s="10">
        <f t="shared" si="2"/>
        <v>0.9668874172185431</v>
      </c>
      <c r="I25" s="9">
        <f t="shared" si="3"/>
        <v>-20</v>
      </c>
      <c r="J25" s="47">
        <f t="shared" si="4"/>
        <v>0.74690794924553361</v>
      </c>
      <c r="K25" s="9">
        <f t="shared" si="5"/>
        <v>-211691</v>
      </c>
    </row>
    <row r="26" spans="1:103" x14ac:dyDescent="0.2">
      <c r="A26" s="54" t="s">
        <v>35</v>
      </c>
      <c r="B26" s="55">
        <v>3267</v>
      </c>
      <c r="C26" s="55">
        <v>4524141.6000000006</v>
      </c>
      <c r="D26" s="55">
        <v>1021</v>
      </c>
      <c r="E26" s="55">
        <v>1066482</v>
      </c>
      <c r="F26" s="9">
        <f t="shared" si="0"/>
        <v>1089</v>
      </c>
      <c r="G26" s="9">
        <f t="shared" si="1"/>
        <v>1508047</v>
      </c>
      <c r="H26" s="47">
        <f t="shared" si="2"/>
        <v>0.93755739210284661</v>
      </c>
      <c r="I26" s="9">
        <f t="shared" si="3"/>
        <v>-68</v>
      </c>
      <c r="J26" s="47">
        <f t="shared" si="4"/>
        <v>0.70719413917470741</v>
      </c>
      <c r="K26" s="9">
        <f t="shared" si="5"/>
        <v>-441565</v>
      </c>
    </row>
    <row r="27" spans="1:103" s="16" customFormat="1" ht="22.5" customHeight="1" x14ac:dyDescent="0.2">
      <c r="A27" s="56" t="s">
        <v>50</v>
      </c>
      <c r="B27" s="57">
        <f>SUM(B5:B26)</f>
        <v>81641</v>
      </c>
      <c r="C27" s="57">
        <f t="shared" ref="C27:G27" si="6">SUM(C5:C26)</f>
        <v>113056456.79999998</v>
      </c>
      <c r="D27" s="57">
        <f t="shared" si="6"/>
        <v>46237</v>
      </c>
      <c r="E27" s="57">
        <f t="shared" si="6"/>
        <v>48385339</v>
      </c>
      <c r="F27" s="57">
        <f t="shared" si="6"/>
        <v>27213</v>
      </c>
      <c r="G27" s="57">
        <f t="shared" si="6"/>
        <v>37685486</v>
      </c>
      <c r="H27" s="15">
        <f t="shared" ref="H27" si="7">D27/F27</f>
        <v>1.699077646712968</v>
      </c>
      <c r="I27" s="14">
        <f t="shared" ref="I27" si="8">D27-F27</f>
        <v>19024</v>
      </c>
      <c r="J27" s="15">
        <f t="shared" ref="J27" si="9">E27/G27</f>
        <v>1.2839250368165611</v>
      </c>
      <c r="K27" s="14">
        <f t="shared" ref="K27" si="10">E27-G27</f>
        <v>10699853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</row>
    <row r="28" spans="1:103" x14ac:dyDescent="0.2"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</row>
  </sheetData>
  <sortState ref="A5:K26">
    <sortCondition descending="1" ref="H5:H26"/>
  </sortState>
  <mergeCells count="9">
    <mergeCell ref="G3:G4"/>
    <mergeCell ref="H3:I3"/>
    <mergeCell ref="J3:K3"/>
    <mergeCell ref="A3:A4"/>
    <mergeCell ref="B3:B4"/>
    <mergeCell ref="C3:C4"/>
    <mergeCell ref="D3:D4"/>
    <mergeCell ref="E3:E4"/>
    <mergeCell ref="F3:F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31"/>
  <sheetViews>
    <sheetView workbookViewId="0">
      <selection activeCell="J36" sqref="J36"/>
    </sheetView>
  </sheetViews>
  <sheetFormatPr defaultRowHeight="12" x14ac:dyDescent="0.2"/>
  <cols>
    <col min="1" max="1" width="38.83203125" style="3" customWidth="1"/>
    <col min="2" max="2" width="13.1640625" style="2" customWidth="1"/>
    <col min="3" max="3" width="15.1640625" style="2" customWidth="1"/>
    <col min="4" max="4" width="12.6640625" style="2" customWidth="1"/>
    <col min="5" max="5" width="15.5" style="2" customWidth="1"/>
    <col min="6" max="6" width="12" style="2" customWidth="1"/>
    <col min="7" max="7" width="14.83203125" style="2" customWidth="1"/>
    <col min="8" max="8" width="10.5" style="2" customWidth="1"/>
    <col min="9" max="9" width="11.33203125" style="3" customWidth="1"/>
    <col min="10" max="10" width="9.33203125" style="3"/>
    <col min="11" max="11" width="13.1640625" style="3" customWidth="1"/>
    <col min="12" max="12" width="9.33203125" style="3"/>
    <col min="13" max="13" width="56.1640625" style="3" customWidth="1"/>
    <col min="14" max="14" width="9.33203125" style="3"/>
    <col min="15" max="15" width="16.5" style="3" customWidth="1"/>
    <col min="16" max="16384" width="9.33203125" style="3"/>
  </cols>
  <sheetData>
    <row r="1" spans="1:11" ht="15.75" x14ac:dyDescent="0.2">
      <c r="A1" s="1" t="s">
        <v>178</v>
      </c>
    </row>
    <row r="2" spans="1:11" ht="17.25" customHeight="1" x14ac:dyDescent="0.2">
      <c r="A2" s="4" t="s">
        <v>127</v>
      </c>
    </row>
    <row r="3" spans="1:11" ht="28.5" customHeight="1" x14ac:dyDescent="0.2">
      <c r="A3" s="216" t="s">
        <v>1</v>
      </c>
      <c r="B3" s="214" t="s">
        <v>2</v>
      </c>
      <c r="C3" s="214" t="s">
        <v>3</v>
      </c>
      <c r="D3" s="214" t="s">
        <v>172</v>
      </c>
      <c r="E3" s="214" t="s">
        <v>173</v>
      </c>
      <c r="F3" s="214" t="s">
        <v>174</v>
      </c>
      <c r="G3" s="214" t="s">
        <v>175</v>
      </c>
      <c r="H3" s="215" t="s">
        <v>176</v>
      </c>
      <c r="I3" s="215"/>
      <c r="J3" s="215" t="s">
        <v>177</v>
      </c>
      <c r="K3" s="215"/>
    </row>
    <row r="4" spans="1:11" ht="21.75" customHeight="1" x14ac:dyDescent="0.2">
      <c r="A4" s="217"/>
      <c r="B4" s="214"/>
      <c r="C4" s="214"/>
      <c r="D4" s="214"/>
      <c r="E4" s="214"/>
      <c r="F4" s="214"/>
      <c r="G4" s="214"/>
      <c r="H4" s="5" t="s">
        <v>6</v>
      </c>
      <c r="I4" s="6" t="s">
        <v>7</v>
      </c>
      <c r="J4" s="5" t="s">
        <v>6</v>
      </c>
      <c r="K4" s="6" t="s">
        <v>7</v>
      </c>
    </row>
    <row r="5" spans="1:11" ht="12" customHeight="1" x14ac:dyDescent="0.2">
      <c r="A5" s="54" t="s">
        <v>33</v>
      </c>
      <c r="B5" s="55">
        <v>2908</v>
      </c>
      <c r="C5" s="55">
        <v>5232755.83</v>
      </c>
      <c r="D5" s="55">
        <v>2450</v>
      </c>
      <c r="E5" s="55">
        <v>1555078.6199999286</v>
      </c>
      <c r="F5" s="9">
        <f t="shared" ref="F5:F29" si="0">ROUND(B5/12*5,0)</f>
        <v>1212</v>
      </c>
      <c r="G5" s="9">
        <f t="shared" ref="G5:G29" si="1">ROUND(C5/12*5,0)</f>
        <v>2180315</v>
      </c>
      <c r="H5" s="45">
        <f t="shared" ref="H5:H29" si="2">D5/F5</f>
        <v>2.0214521452145213</v>
      </c>
      <c r="I5" s="9">
        <f t="shared" ref="I5:I29" si="3">D5-F5</f>
        <v>1238</v>
      </c>
      <c r="J5" s="47">
        <f t="shared" ref="J5:J29" si="4">E5/G5</f>
        <v>0.71323575721853427</v>
      </c>
      <c r="K5" s="9">
        <f t="shared" ref="K5:K29" si="5">E5-G5</f>
        <v>-625236.38000007137</v>
      </c>
    </row>
    <row r="6" spans="1:11" x14ac:dyDescent="0.2">
      <c r="A6" s="54" t="s">
        <v>38</v>
      </c>
      <c r="B6" s="55">
        <v>3249</v>
      </c>
      <c r="C6" s="55">
        <v>5932421.4900000002</v>
      </c>
      <c r="D6" s="55">
        <v>2475</v>
      </c>
      <c r="E6" s="55">
        <v>2947103.0499999295</v>
      </c>
      <c r="F6" s="9">
        <f t="shared" si="0"/>
        <v>1354</v>
      </c>
      <c r="G6" s="9">
        <f t="shared" si="1"/>
        <v>2471842</v>
      </c>
      <c r="H6" s="45">
        <f t="shared" si="2"/>
        <v>1.8279172821270311</v>
      </c>
      <c r="I6" s="9">
        <f t="shared" si="3"/>
        <v>1121</v>
      </c>
      <c r="J6" s="45">
        <f t="shared" si="4"/>
        <v>1.1922699954122997</v>
      </c>
      <c r="K6" s="9">
        <f t="shared" si="5"/>
        <v>475261.0499999295</v>
      </c>
    </row>
    <row r="7" spans="1:11" x14ac:dyDescent="0.2">
      <c r="A7" s="54" t="s">
        <v>46</v>
      </c>
      <c r="B7" s="55">
        <v>1280</v>
      </c>
      <c r="C7" s="55">
        <v>2434130.3000000003</v>
      </c>
      <c r="D7" s="55">
        <v>753</v>
      </c>
      <c r="E7" s="55">
        <v>726501.76999999757</v>
      </c>
      <c r="F7" s="9">
        <f t="shared" si="0"/>
        <v>533</v>
      </c>
      <c r="G7" s="9">
        <f t="shared" si="1"/>
        <v>1014221</v>
      </c>
      <c r="H7" s="45">
        <f t="shared" si="2"/>
        <v>1.4127579737335836</v>
      </c>
      <c r="I7" s="9">
        <f t="shared" si="3"/>
        <v>220</v>
      </c>
      <c r="J7" s="47">
        <f t="shared" si="4"/>
        <v>0.71631505362243297</v>
      </c>
      <c r="K7" s="9">
        <f t="shared" si="5"/>
        <v>-287719.23000000243</v>
      </c>
    </row>
    <row r="8" spans="1:11" x14ac:dyDescent="0.2">
      <c r="A8" s="54" t="s">
        <v>26</v>
      </c>
      <c r="B8" s="55">
        <v>4732</v>
      </c>
      <c r="C8" s="55">
        <v>9575504.3200000003</v>
      </c>
      <c r="D8" s="55">
        <v>2701</v>
      </c>
      <c r="E8" s="55">
        <v>3527399.9999999143</v>
      </c>
      <c r="F8" s="9">
        <f t="shared" si="0"/>
        <v>1972</v>
      </c>
      <c r="G8" s="9">
        <f t="shared" si="1"/>
        <v>3989793</v>
      </c>
      <c r="H8" s="45">
        <f t="shared" si="2"/>
        <v>1.3696754563894524</v>
      </c>
      <c r="I8" s="9">
        <f t="shared" si="3"/>
        <v>729</v>
      </c>
      <c r="J8" s="47">
        <f t="shared" si="4"/>
        <v>0.88410601753021134</v>
      </c>
      <c r="K8" s="9">
        <f t="shared" si="5"/>
        <v>-462393.00000008568</v>
      </c>
    </row>
    <row r="9" spans="1:11" x14ac:dyDescent="0.2">
      <c r="A9" s="54" t="s">
        <v>40</v>
      </c>
      <c r="B9" s="55">
        <v>13382</v>
      </c>
      <c r="C9" s="55">
        <v>25863903.320000004</v>
      </c>
      <c r="D9" s="55">
        <v>7279</v>
      </c>
      <c r="E9" s="55">
        <v>12518588.390000369</v>
      </c>
      <c r="F9" s="9">
        <f t="shared" si="0"/>
        <v>5576</v>
      </c>
      <c r="G9" s="9">
        <f t="shared" si="1"/>
        <v>10776626</v>
      </c>
      <c r="H9" s="45">
        <f t="shared" si="2"/>
        <v>1.305416068866571</v>
      </c>
      <c r="I9" s="9">
        <f t="shared" si="3"/>
        <v>1703</v>
      </c>
      <c r="J9" s="45">
        <f t="shared" si="4"/>
        <v>1.1616426504919415</v>
      </c>
      <c r="K9" s="9">
        <f t="shared" si="5"/>
        <v>1741962.3900003694</v>
      </c>
    </row>
    <row r="10" spans="1:11" s="11" customFormat="1" x14ac:dyDescent="0.2">
      <c r="A10" s="54" t="s">
        <v>42</v>
      </c>
      <c r="B10" s="55">
        <v>30050</v>
      </c>
      <c r="C10" s="55">
        <v>58980863</v>
      </c>
      <c r="D10" s="55">
        <v>16288</v>
      </c>
      <c r="E10" s="55">
        <v>27524817.209997069</v>
      </c>
      <c r="F10" s="9">
        <f t="shared" si="0"/>
        <v>12521</v>
      </c>
      <c r="G10" s="9">
        <f t="shared" si="1"/>
        <v>24575360</v>
      </c>
      <c r="H10" s="45">
        <f t="shared" si="2"/>
        <v>1.3008545643319225</v>
      </c>
      <c r="I10" s="9">
        <f t="shared" si="3"/>
        <v>3767</v>
      </c>
      <c r="J10" s="45">
        <f t="shared" si="4"/>
        <v>1.1200168465486189</v>
      </c>
      <c r="K10" s="9">
        <f t="shared" si="5"/>
        <v>2949457.2099970691</v>
      </c>
    </row>
    <row r="11" spans="1:11" x14ac:dyDescent="0.2">
      <c r="A11" s="54" t="s">
        <v>39</v>
      </c>
      <c r="B11" s="55">
        <v>4127</v>
      </c>
      <c r="C11" s="55">
        <v>7393804.5200000005</v>
      </c>
      <c r="D11" s="55">
        <v>2133</v>
      </c>
      <c r="E11" s="55">
        <v>2264332.2599999546</v>
      </c>
      <c r="F11" s="9">
        <f t="shared" si="0"/>
        <v>1720</v>
      </c>
      <c r="G11" s="9">
        <f t="shared" si="1"/>
        <v>3080752</v>
      </c>
      <c r="H11" s="45">
        <f t="shared" si="2"/>
        <v>1.2401162790697675</v>
      </c>
      <c r="I11" s="9">
        <f t="shared" si="3"/>
        <v>413</v>
      </c>
      <c r="J11" s="47">
        <f t="shared" si="4"/>
        <v>0.73499335876433891</v>
      </c>
      <c r="K11" s="9">
        <f t="shared" si="5"/>
        <v>-816419.74000004539</v>
      </c>
    </row>
    <row r="12" spans="1:11" s="11" customFormat="1" x14ac:dyDescent="0.2">
      <c r="A12" s="54" t="s">
        <v>28</v>
      </c>
      <c r="B12" s="55">
        <v>5888</v>
      </c>
      <c r="C12" s="55">
        <v>10587384.380000001</v>
      </c>
      <c r="D12" s="55">
        <v>3035</v>
      </c>
      <c r="E12" s="55">
        <v>2001828.3899998798</v>
      </c>
      <c r="F12" s="9">
        <f t="shared" si="0"/>
        <v>2453</v>
      </c>
      <c r="G12" s="9">
        <f t="shared" si="1"/>
        <v>4411410</v>
      </c>
      <c r="H12" s="45">
        <f t="shared" si="2"/>
        <v>1.2372604973501835</v>
      </c>
      <c r="I12" s="9">
        <f t="shared" si="3"/>
        <v>582</v>
      </c>
      <c r="J12" s="47">
        <f t="shared" si="4"/>
        <v>0.45378425265388611</v>
      </c>
      <c r="K12" s="9">
        <f t="shared" si="5"/>
        <v>-2409581.6100001205</v>
      </c>
    </row>
    <row r="13" spans="1:11" x14ac:dyDescent="0.2">
      <c r="A13" s="54" t="s">
        <v>22</v>
      </c>
      <c r="B13" s="55">
        <v>7898</v>
      </c>
      <c r="C13" s="55">
        <v>14103783.23</v>
      </c>
      <c r="D13" s="55">
        <v>3965</v>
      </c>
      <c r="E13" s="55">
        <v>3231150.5099997907</v>
      </c>
      <c r="F13" s="9">
        <f t="shared" si="0"/>
        <v>3291</v>
      </c>
      <c r="G13" s="9">
        <f t="shared" si="1"/>
        <v>5876576</v>
      </c>
      <c r="H13" s="45">
        <f t="shared" si="2"/>
        <v>1.2048009723488302</v>
      </c>
      <c r="I13" s="9">
        <f t="shared" si="3"/>
        <v>674</v>
      </c>
      <c r="J13" s="47">
        <f t="shared" si="4"/>
        <v>0.54983556921577981</v>
      </c>
      <c r="K13" s="9">
        <f t="shared" si="5"/>
        <v>-2645425.4900002093</v>
      </c>
    </row>
    <row r="14" spans="1:11" s="11" customFormat="1" x14ac:dyDescent="0.2">
      <c r="A14" s="54" t="s">
        <v>35</v>
      </c>
      <c r="B14" s="55">
        <v>7867</v>
      </c>
      <c r="C14" s="55">
        <v>14404219.42</v>
      </c>
      <c r="D14" s="55">
        <v>3889</v>
      </c>
      <c r="E14" s="55">
        <v>3434864.6299998127</v>
      </c>
      <c r="F14" s="9">
        <f t="shared" si="0"/>
        <v>3278</v>
      </c>
      <c r="G14" s="9">
        <f t="shared" si="1"/>
        <v>6001758</v>
      </c>
      <c r="H14" s="45">
        <f t="shared" si="2"/>
        <v>1.1863941427699818</v>
      </c>
      <c r="I14" s="9">
        <f t="shared" si="3"/>
        <v>611</v>
      </c>
      <c r="J14" s="47">
        <f t="shared" si="4"/>
        <v>0.57230975157609032</v>
      </c>
      <c r="K14" s="9">
        <f t="shared" si="5"/>
        <v>-2566893.3700001873</v>
      </c>
    </row>
    <row r="15" spans="1:11" x14ac:dyDescent="0.2">
      <c r="A15" s="54" t="s">
        <v>32</v>
      </c>
      <c r="B15" s="55">
        <v>9793</v>
      </c>
      <c r="C15" s="55">
        <v>19404809.680000003</v>
      </c>
      <c r="D15" s="55">
        <v>4833</v>
      </c>
      <c r="E15" s="55">
        <v>4992938.2299998207</v>
      </c>
      <c r="F15" s="9">
        <f t="shared" si="0"/>
        <v>4080</v>
      </c>
      <c r="G15" s="9">
        <f t="shared" si="1"/>
        <v>8085337</v>
      </c>
      <c r="H15" s="45">
        <f t="shared" si="2"/>
        <v>1.1845588235294118</v>
      </c>
      <c r="I15" s="9">
        <f t="shared" si="3"/>
        <v>753</v>
      </c>
      <c r="J15" s="47">
        <f t="shared" si="4"/>
        <v>0.61753000895322241</v>
      </c>
      <c r="K15" s="9">
        <f t="shared" si="5"/>
        <v>-3092398.7700001793</v>
      </c>
    </row>
    <row r="16" spans="1:11" x14ac:dyDescent="0.2">
      <c r="A16" s="54" t="s">
        <v>31</v>
      </c>
      <c r="B16" s="55">
        <v>13751</v>
      </c>
      <c r="C16" s="55">
        <v>24211279.760000002</v>
      </c>
      <c r="D16" s="55">
        <v>6556</v>
      </c>
      <c r="E16" s="55">
        <v>6609298.8499998348</v>
      </c>
      <c r="F16" s="9">
        <f t="shared" si="0"/>
        <v>5730</v>
      </c>
      <c r="G16" s="9">
        <f t="shared" si="1"/>
        <v>10088033</v>
      </c>
      <c r="H16" s="45">
        <f t="shared" si="2"/>
        <v>1.1441535776614311</v>
      </c>
      <c r="I16" s="9">
        <f t="shared" si="3"/>
        <v>826</v>
      </c>
      <c r="J16" s="47">
        <f t="shared" si="4"/>
        <v>0.65516229477043098</v>
      </c>
      <c r="K16" s="9">
        <f t="shared" si="5"/>
        <v>-3478734.1500001652</v>
      </c>
    </row>
    <row r="17" spans="1:103" x14ac:dyDescent="0.2">
      <c r="A17" s="54" t="s">
        <v>17</v>
      </c>
      <c r="B17" s="55">
        <v>2855</v>
      </c>
      <c r="C17" s="55">
        <v>5124392.3000000007</v>
      </c>
      <c r="D17" s="55">
        <v>1352</v>
      </c>
      <c r="E17" s="55">
        <v>1211832.4599999902</v>
      </c>
      <c r="F17" s="9">
        <f t="shared" si="0"/>
        <v>1190</v>
      </c>
      <c r="G17" s="9">
        <f t="shared" si="1"/>
        <v>2135163</v>
      </c>
      <c r="H17" s="45">
        <f t="shared" si="2"/>
        <v>1.1361344537815126</v>
      </c>
      <c r="I17" s="9">
        <f t="shared" si="3"/>
        <v>162</v>
      </c>
      <c r="J17" s="47">
        <f t="shared" si="4"/>
        <v>0.5675596945057545</v>
      </c>
      <c r="K17" s="9">
        <f t="shared" si="5"/>
        <v>-923330.54000000982</v>
      </c>
    </row>
    <row r="18" spans="1:103" s="11" customFormat="1" x14ac:dyDescent="0.2">
      <c r="A18" s="54" t="s">
        <v>27</v>
      </c>
      <c r="B18" s="55">
        <v>7851</v>
      </c>
      <c r="C18" s="55">
        <v>14262527.010000002</v>
      </c>
      <c r="D18" s="55">
        <v>3694</v>
      </c>
      <c r="E18" s="55">
        <v>5344210.870000015</v>
      </c>
      <c r="F18" s="9">
        <f t="shared" si="0"/>
        <v>3271</v>
      </c>
      <c r="G18" s="9">
        <f t="shared" si="1"/>
        <v>5942720</v>
      </c>
      <c r="H18" s="45">
        <f t="shared" si="2"/>
        <v>1.1293182512992967</v>
      </c>
      <c r="I18" s="9">
        <f t="shared" si="3"/>
        <v>423</v>
      </c>
      <c r="J18" s="47">
        <f t="shared" si="4"/>
        <v>0.89928700494050118</v>
      </c>
      <c r="K18" s="9">
        <f t="shared" si="5"/>
        <v>-598509.12999998499</v>
      </c>
    </row>
    <row r="19" spans="1:103" x14ac:dyDescent="0.2">
      <c r="A19" s="54" t="s">
        <v>37</v>
      </c>
      <c r="B19" s="55">
        <v>29417</v>
      </c>
      <c r="C19" s="55">
        <v>55040968.670000002</v>
      </c>
      <c r="D19" s="55">
        <v>13620</v>
      </c>
      <c r="E19" s="55">
        <v>17402784.320001338</v>
      </c>
      <c r="F19" s="9">
        <f t="shared" si="0"/>
        <v>12257</v>
      </c>
      <c r="G19" s="9">
        <f t="shared" si="1"/>
        <v>22933737</v>
      </c>
      <c r="H19" s="45">
        <f t="shared" si="2"/>
        <v>1.1112017622583015</v>
      </c>
      <c r="I19" s="9">
        <f t="shared" si="3"/>
        <v>1363</v>
      </c>
      <c r="J19" s="47">
        <f t="shared" si="4"/>
        <v>0.75882898282130551</v>
      </c>
      <c r="K19" s="9">
        <f t="shared" si="5"/>
        <v>-5530952.6799986623</v>
      </c>
    </row>
    <row r="20" spans="1:103" x14ac:dyDescent="0.2">
      <c r="A20" s="54" t="s">
        <v>25</v>
      </c>
      <c r="B20" s="55">
        <v>11214</v>
      </c>
      <c r="C20" s="55">
        <v>16112509.890000001</v>
      </c>
      <c r="D20" s="55">
        <v>5085</v>
      </c>
      <c r="E20" s="55">
        <v>4638802.5099997409</v>
      </c>
      <c r="F20" s="9">
        <f t="shared" si="0"/>
        <v>4673</v>
      </c>
      <c r="G20" s="9">
        <f t="shared" si="1"/>
        <v>6713546</v>
      </c>
      <c r="H20" s="45">
        <f t="shared" si="2"/>
        <v>1.0881660603466723</v>
      </c>
      <c r="I20" s="9">
        <f t="shared" si="3"/>
        <v>412</v>
      </c>
      <c r="J20" s="47">
        <f t="shared" si="4"/>
        <v>0.69096160359960901</v>
      </c>
      <c r="K20" s="9">
        <f t="shared" si="5"/>
        <v>-2074743.4900002591</v>
      </c>
    </row>
    <row r="21" spans="1:103" x14ac:dyDescent="0.2">
      <c r="A21" s="54" t="s">
        <v>21</v>
      </c>
      <c r="B21" s="55">
        <v>7500</v>
      </c>
      <c r="C21" s="55">
        <v>13449731.25</v>
      </c>
      <c r="D21" s="55">
        <v>3378</v>
      </c>
      <c r="E21" s="55">
        <v>3208272.8999998402</v>
      </c>
      <c r="F21" s="9">
        <f t="shared" si="0"/>
        <v>3125</v>
      </c>
      <c r="G21" s="9">
        <f t="shared" si="1"/>
        <v>5604055</v>
      </c>
      <c r="H21" s="45">
        <f t="shared" si="2"/>
        <v>1.0809599999999999</v>
      </c>
      <c r="I21" s="9">
        <f t="shared" si="3"/>
        <v>253</v>
      </c>
      <c r="J21" s="47">
        <f t="shared" si="4"/>
        <v>0.57249132993873908</v>
      </c>
      <c r="K21" s="9">
        <f t="shared" si="5"/>
        <v>-2395782.1000001598</v>
      </c>
    </row>
    <row r="22" spans="1:103" x14ac:dyDescent="0.2">
      <c r="A22" s="54" t="s">
        <v>13</v>
      </c>
      <c r="B22" s="55">
        <v>349</v>
      </c>
      <c r="C22" s="55">
        <v>1003534.99</v>
      </c>
      <c r="D22" s="55">
        <v>155</v>
      </c>
      <c r="E22" s="55">
        <v>285570.88999999937</v>
      </c>
      <c r="F22" s="9">
        <f t="shared" si="0"/>
        <v>145</v>
      </c>
      <c r="G22" s="9">
        <f t="shared" si="1"/>
        <v>418140</v>
      </c>
      <c r="H22" s="45">
        <f t="shared" si="2"/>
        <v>1.0689655172413792</v>
      </c>
      <c r="I22" s="9">
        <f t="shared" si="3"/>
        <v>10</v>
      </c>
      <c r="J22" s="47">
        <f t="shared" si="4"/>
        <v>0.68295520639020268</v>
      </c>
      <c r="K22" s="9">
        <f t="shared" si="5"/>
        <v>-132569.11000000063</v>
      </c>
    </row>
    <row r="23" spans="1:103" x14ac:dyDescent="0.2">
      <c r="A23" s="54" t="s">
        <v>18</v>
      </c>
      <c r="B23" s="55">
        <v>4272</v>
      </c>
      <c r="C23" s="55">
        <v>8667538.4700000007</v>
      </c>
      <c r="D23" s="55">
        <v>1852</v>
      </c>
      <c r="E23" s="55">
        <v>2346931.1799999783</v>
      </c>
      <c r="F23" s="9">
        <f t="shared" si="0"/>
        <v>1780</v>
      </c>
      <c r="G23" s="9">
        <f t="shared" si="1"/>
        <v>3611474</v>
      </c>
      <c r="H23" s="10">
        <f t="shared" si="2"/>
        <v>1.0404494382022471</v>
      </c>
      <c r="I23" s="9">
        <f t="shared" si="3"/>
        <v>72</v>
      </c>
      <c r="J23" s="47">
        <f t="shared" si="4"/>
        <v>0.64985409835429475</v>
      </c>
      <c r="K23" s="9">
        <f t="shared" si="5"/>
        <v>-1264542.8200000217</v>
      </c>
    </row>
    <row r="24" spans="1:103" x14ac:dyDescent="0.2">
      <c r="A24" s="54" t="s">
        <v>124</v>
      </c>
      <c r="B24" s="55">
        <v>9689</v>
      </c>
      <c r="C24" s="55">
        <v>17022720.890000001</v>
      </c>
      <c r="D24" s="55">
        <v>4149</v>
      </c>
      <c r="E24" s="55">
        <v>7217055.15000006</v>
      </c>
      <c r="F24" s="9">
        <f t="shared" si="0"/>
        <v>4037</v>
      </c>
      <c r="G24" s="9">
        <f t="shared" si="1"/>
        <v>7092800</v>
      </c>
      <c r="H24" s="10">
        <f t="shared" si="2"/>
        <v>1.0277433737924202</v>
      </c>
      <c r="I24" s="9">
        <f t="shared" si="3"/>
        <v>112</v>
      </c>
      <c r="J24" s="10">
        <f t="shared" si="4"/>
        <v>1.0175184905820072</v>
      </c>
      <c r="K24" s="9">
        <f t="shared" si="5"/>
        <v>124255.15000005998</v>
      </c>
    </row>
    <row r="25" spans="1:103" x14ac:dyDescent="0.2">
      <c r="A25" s="54" t="s">
        <v>45</v>
      </c>
      <c r="B25" s="55">
        <v>26968</v>
      </c>
      <c r="C25" s="55">
        <v>49231187.680000007</v>
      </c>
      <c r="D25" s="55">
        <v>11509</v>
      </c>
      <c r="E25" s="55">
        <v>13313283.27000135</v>
      </c>
      <c r="F25" s="9">
        <f t="shared" si="0"/>
        <v>11237</v>
      </c>
      <c r="G25" s="9">
        <f t="shared" si="1"/>
        <v>20512995</v>
      </c>
      <c r="H25" s="10">
        <f t="shared" si="2"/>
        <v>1.0242057488653555</v>
      </c>
      <c r="I25" s="9">
        <f t="shared" si="3"/>
        <v>272</v>
      </c>
      <c r="J25" s="47">
        <f t="shared" si="4"/>
        <v>0.64901703871138028</v>
      </c>
      <c r="K25" s="9">
        <f t="shared" si="5"/>
        <v>-7199711.72999865</v>
      </c>
    </row>
    <row r="26" spans="1:103" x14ac:dyDescent="0.2">
      <c r="A26" s="54" t="s">
        <v>41</v>
      </c>
      <c r="B26" s="55">
        <v>6707</v>
      </c>
      <c r="C26" s="55">
        <v>12360217.82</v>
      </c>
      <c r="D26" s="55">
        <v>2837</v>
      </c>
      <c r="E26" s="55">
        <v>4760853.6500000181</v>
      </c>
      <c r="F26" s="9">
        <f t="shared" si="0"/>
        <v>2795</v>
      </c>
      <c r="G26" s="9">
        <f t="shared" si="1"/>
        <v>5150091</v>
      </c>
      <c r="H26" s="10">
        <f t="shared" si="2"/>
        <v>1.0150268336314847</v>
      </c>
      <c r="I26" s="9">
        <f t="shared" si="3"/>
        <v>42</v>
      </c>
      <c r="J26" s="47">
        <f t="shared" si="4"/>
        <v>0.92442126750770381</v>
      </c>
      <c r="K26" s="9">
        <f t="shared" si="5"/>
        <v>-389237.34999998193</v>
      </c>
    </row>
    <row r="27" spans="1:103" x14ac:dyDescent="0.2">
      <c r="A27" s="54" t="s">
        <v>55</v>
      </c>
      <c r="B27" s="55">
        <v>100</v>
      </c>
      <c r="C27" s="55">
        <v>196999.75</v>
      </c>
      <c r="D27" s="55">
        <v>37</v>
      </c>
      <c r="E27" s="55">
        <v>46084.609999999993</v>
      </c>
      <c r="F27" s="9">
        <f t="shared" si="0"/>
        <v>42</v>
      </c>
      <c r="G27" s="9">
        <f t="shared" si="1"/>
        <v>82083</v>
      </c>
      <c r="H27" s="47">
        <f t="shared" si="2"/>
        <v>0.88095238095238093</v>
      </c>
      <c r="I27" s="9">
        <f t="shared" si="3"/>
        <v>-5</v>
      </c>
      <c r="J27" s="47">
        <f t="shared" si="4"/>
        <v>0.56143915305239811</v>
      </c>
      <c r="K27" s="9">
        <f t="shared" si="5"/>
        <v>-35998.390000000007</v>
      </c>
    </row>
    <row r="28" spans="1:103" s="11" customFormat="1" x14ac:dyDescent="0.2">
      <c r="A28" s="54" t="s">
        <v>20</v>
      </c>
      <c r="B28" s="55">
        <v>4567</v>
      </c>
      <c r="C28" s="55">
        <v>8194782.6699999999</v>
      </c>
      <c r="D28" s="55">
        <v>1442</v>
      </c>
      <c r="E28" s="55">
        <v>1895597.2799999905</v>
      </c>
      <c r="F28" s="9">
        <f t="shared" si="0"/>
        <v>1903</v>
      </c>
      <c r="G28" s="9">
        <f t="shared" si="1"/>
        <v>3414493</v>
      </c>
      <c r="H28" s="47">
        <f t="shared" si="2"/>
        <v>0.75775091960063057</v>
      </c>
      <c r="I28" s="9">
        <f t="shared" si="3"/>
        <v>-461</v>
      </c>
      <c r="J28" s="47">
        <f t="shared" si="4"/>
        <v>0.55516215145264336</v>
      </c>
      <c r="K28" s="9">
        <f t="shared" si="5"/>
        <v>-1518895.7200000095</v>
      </c>
    </row>
    <row r="29" spans="1:103" x14ac:dyDescent="0.2">
      <c r="A29" s="58" t="s">
        <v>125</v>
      </c>
      <c r="B29" s="55">
        <v>200</v>
      </c>
      <c r="C29" s="55">
        <v>363077</v>
      </c>
      <c r="D29" s="55"/>
      <c r="E29" s="55"/>
      <c r="F29" s="9">
        <f t="shared" si="0"/>
        <v>83</v>
      </c>
      <c r="G29" s="9">
        <f t="shared" si="1"/>
        <v>151282</v>
      </c>
      <c r="H29" s="50">
        <f t="shared" si="2"/>
        <v>0</v>
      </c>
      <c r="I29" s="9">
        <f t="shared" si="3"/>
        <v>-83</v>
      </c>
      <c r="J29" s="50">
        <f t="shared" si="4"/>
        <v>0</v>
      </c>
      <c r="K29" s="9">
        <f t="shared" si="5"/>
        <v>-151282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</row>
    <row r="30" spans="1:103" s="16" customFormat="1" ht="22.5" customHeight="1" x14ac:dyDescent="0.2">
      <c r="A30" s="56" t="s">
        <v>50</v>
      </c>
      <c r="B30" s="57">
        <f>SUM(B5:B29)</f>
        <v>216614</v>
      </c>
      <c r="C30" s="57">
        <f>SUM(C5:C29)</f>
        <v>399155047.63999999</v>
      </c>
      <c r="D30" s="57">
        <f t="shared" ref="D30:G30" si="6">SUM(D5:D29)</f>
        <v>105467</v>
      </c>
      <c r="E30" s="57">
        <f t="shared" si="6"/>
        <v>133005180.99999863</v>
      </c>
      <c r="F30" s="57">
        <f t="shared" si="6"/>
        <v>90258</v>
      </c>
      <c r="G30" s="57">
        <f t="shared" si="6"/>
        <v>166314602</v>
      </c>
      <c r="H30" s="15">
        <f t="shared" ref="H30" si="7">D30/F30</f>
        <v>1.1685058388176117</v>
      </c>
      <c r="I30" s="14">
        <f t="shared" ref="I30" si="8">D30-F30</f>
        <v>15209</v>
      </c>
      <c r="J30" s="15">
        <f t="shared" ref="J30" si="9">E30/G30</f>
        <v>0.79972040578853465</v>
      </c>
      <c r="K30" s="14">
        <f t="shared" ref="K30" si="10">E30-G30</f>
        <v>-33309421.000001371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</row>
    <row r="31" spans="1:103" x14ac:dyDescent="0.2"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</row>
  </sheetData>
  <sortState ref="A5:K29">
    <sortCondition descending="1" ref="H5:H29"/>
  </sortState>
  <mergeCells count="9">
    <mergeCell ref="G3:G4"/>
    <mergeCell ref="H3:I3"/>
    <mergeCell ref="J3:K3"/>
    <mergeCell ref="A3:A4"/>
    <mergeCell ref="B3:B4"/>
    <mergeCell ref="C3:C4"/>
    <mergeCell ref="D3:D4"/>
    <mergeCell ref="E3:E4"/>
    <mergeCell ref="F3:F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workbookViewId="0">
      <selection activeCell="E24" sqref="E24"/>
    </sheetView>
  </sheetViews>
  <sheetFormatPr defaultRowHeight="12" x14ac:dyDescent="0.2"/>
  <cols>
    <col min="1" max="1" width="36.33203125" style="3" customWidth="1"/>
    <col min="2" max="2" width="13.1640625" style="2" customWidth="1"/>
    <col min="3" max="3" width="15.1640625" style="2" customWidth="1"/>
    <col min="4" max="4" width="12.6640625" style="2" customWidth="1"/>
    <col min="5" max="5" width="16" style="2" customWidth="1"/>
    <col min="6" max="6" width="12" style="2" customWidth="1"/>
    <col min="7" max="7" width="14.83203125" style="2" customWidth="1"/>
    <col min="8" max="8" width="10.5" style="2" customWidth="1"/>
    <col min="9" max="9" width="11.33203125" style="3" customWidth="1"/>
    <col min="10" max="10" width="9.33203125" style="3"/>
    <col min="11" max="11" width="13.1640625" style="3" customWidth="1"/>
    <col min="12" max="12" width="31.6640625" style="3" customWidth="1"/>
    <col min="13" max="13" width="9.33203125" style="3"/>
    <col min="14" max="15" width="11.1640625" style="3" bestFit="1" customWidth="1"/>
    <col min="16" max="16" width="9.33203125" style="3"/>
    <col min="17" max="17" width="19.33203125" style="3" customWidth="1"/>
    <col min="18" max="16384" width="9.33203125" style="3"/>
  </cols>
  <sheetData>
    <row r="1" spans="1:21" ht="15.75" x14ac:dyDescent="0.2">
      <c r="A1" s="1" t="s">
        <v>178</v>
      </c>
    </row>
    <row r="2" spans="1:21" ht="15" customHeight="1" x14ac:dyDescent="0.2">
      <c r="A2" s="4" t="s">
        <v>115</v>
      </c>
    </row>
    <row r="3" spans="1:21" ht="24.75" customHeight="1" x14ac:dyDescent="0.2">
      <c r="A3" s="216" t="s">
        <v>1</v>
      </c>
      <c r="B3" s="214" t="s">
        <v>2</v>
      </c>
      <c r="C3" s="214" t="s">
        <v>3</v>
      </c>
      <c r="D3" s="214" t="s">
        <v>172</v>
      </c>
      <c r="E3" s="214" t="s">
        <v>173</v>
      </c>
      <c r="F3" s="214" t="s">
        <v>174</v>
      </c>
      <c r="G3" s="214" t="s">
        <v>175</v>
      </c>
      <c r="H3" s="215" t="s">
        <v>176</v>
      </c>
      <c r="I3" s="215"/>
      <c r="J3" s="215" t="s">
        <v>177</v>
      </c>
      <c r="K3" s="215"/>
    </row>
    <row r="4" spans="1:21" ht="17.25" customHeight="1" x14ac:dyDescent="0.2">
      <c r="A4" s="217"/>
      <c r="B4" s="214"/>
      <c r="C4" s="214"/>
      <c r="D4" s="214"/>
      <c r="E4" s="214"/>
      <c r="F4" s="214"/>
      <c r="G4" s="214"/>
      <c r="H4" s="5" t="s">
        <v>6</v>
      </c>
      <c r="I4" s="6" t="s">
        <v>7</v>
      </c>
      <c r="J4" s="5" t="s">
        <v>6</v>
      </c>
      <c r="K4" s="6" t="s">
        <v>7</v>
      </c>
    </row>
    <row r="5" spans="1:21" ht="12" customHeight="1" x14ac:dyDescent="0.2">
      <c r="A5" s="86" t="s">
        <v>20</v>
      </c>
      <c r="B5" s="87">
        <v>70687</v>
      </c>
      <c r="C5" s="87">
        <v>23980325.109999999</v>
      </c>
      <c r="D5" s="87">
        <v>45947</v>
      </c>
      <c r="E5" s="87">
        <v>14083237.079999998</v>
      </c>
      <c r="F5" s="9">
        <f t="shared" ref="F5:F41" si="0">ROUND(B5/12*5,0)</f>
        <v>29453</v>
      </c>
      <c r="G5" s="9">
        <f t="shared" ref="G5:G41" si="1">ROUND(C5/12*5,0)</f>
        <v>9991802</v>
      </c>
      <c r="H5" s="88">
        <f t="shared" ref="H5:H41" si="2">D5/F5</f>
        <v>1.5600108647675959</v>
      </c>
      <c r="I5" s="9">
        <f t="shared" ref="I5:I41" si="3">D5-F5</f>
        <v>16494</v>
      </c>
      <c r="J5" s="88">
        <f t="shared" ref="J5:J41" si="4">E5/G5</f>
        <v>1.409479199047379</v>
      </c>
      <c r="K5" s="9">
        <f t="shared" ref="K5:K41" si="5">E5-G5</f>
        <v>4091435.0799999982</v>
      </c>
      <c r="O5" s="2"/>
    </row>
    <row r="6" spans="1:21" x14ac:dyDescent="0.2">
      <c r="A6" s="86" t="s">
        <v>41</v>
      </c>
      <c r="B6" s="87">
        <v>112210</v>
      </c>
      <c r="C6" s="87">
        <v>43624762.540000014</v>
      </c>
      <c r="D6" s="87">
        <v>70641</v>
      </c>
      <c r="E6" s="87">
        <v>18596313.200000003</v>
      </c>
      <c r="F6" s="9">
        <f t="shared" si="0"/>
        <v>46754</v>
      </c>
      <c r="G6" s="9">
        <f t="shared" si="1"/>
        <v>18176984</v>
      </c>
      <c r="H6" s="88">
        <f t="shared" si="2"/>
        <v>1.5109081575907943</v>
      </c>
      <c r="I6" s="9">
        <f t="shared" si="3"/>
        <v>23887</v>
      </c>
      <c r="J6" s="88">
        <f t="shared" si="4"/>
        <v>1.0230692396494381</v>
      </c>
      <c r="K6" s="9">
        <f t="shared" si="5"/>
        <v>419329.20000000298</v>
      </c>
      <c r="L6" s="11"/>
      <c r="M6" s="11"/>
      <c r="N6" s="11"/>
      <c r="O6" s="85"/>
      <c r="P6" s="11"/>
    </row>
    <row r="7" spans="1:21" x14ac:dyDescent="0.2">
      <c r="A7" s="86" t="s">
        <v>116</v>
      </c>
      <c r="B7" s="87">
        <v>220</v>
      </c>
      <c r="C7" s="87">
        <v>378513.4</v>
      </c>
      <c r="D7" s="87">
        <v>138</v>
      </c>
      <c r="E7" s="87">
        <v>256759.86</v>
      </c>
      <c r="F7" s="9">
        <f t="shared" si="0"/>
        <v>92</v>
      </c>
      <c r="G7" s="9">
        <f t="shared" si="1"/>
        <v>157714</v>
      </c>
      <c r="H7" s="88">
        <f t="shared" si="2"/>
        <v>1.5</v>
      </c>
      <c r="I7" s="9">
        <f t="shared" si="3"/>
        <v>46</v>
      </c>
      <c r="J7" s="88">
        <f t="shared" si="4"/>
        <v>1.6280093079878768</v>
      </c>
      <c r="K7" s="9">
        <f t="shared" si="5"/>
        <v>99045.859999999986</v>
      </c>
      <c r="O7" s="2"/>
    </row>
    <row r="8" spans="1:21" x14ac:dyDescent="0.2">
      <c r="A8" s="86" t="s">
        <v>17</v>
      </c>
      <c r="B8" s="87">
        <v>53086</v>
      </c>
      <c r="C8" s="87">
        <v>18269933.699999996</v>
      </c>
      <c r="D8" s="87">
        <v>30987</v>
      </c>
      <c r="E8" s="87">
        <v>8297238.9000000013</v>
      </c>
      <c r="F8" s="9">
        <f t="shared" si="0"/>
        <v>22119</v>
      </c>
      <c r="G8" s="9">
        <f t="shared" si="1"/>
        <v>7612472</v>
      </c>
      <c r="H8" s="88">
        <f t="shared" si="2"/>
        <v>1.4009222840092228</v>
      </c>
      <c r="I8" s="9">
        <f t="shared" si="3"/>
        <v>8868</v>
      </c>
      <c r="J8" s="88">
        <f t="shared" si="4"/>
        <v>1.0899532898117723</v>
      </c>
      <c r="K8" s="9">
        <f t="shared" si="5"/>
        <v>684766.9000000013</v>
      </c>
      <c r="O8" s="2"/>
    </row>
    <row r="9" spans="1:21" x14ac:dyDescent="0.2">
      <c r="A9" s="86" t="s">
        <v>42</v>
      </c>
      <c r="B9" s="87">
        <v>257729</v>
      </c>
      <c r="C9" s="87">
        <v>92545991.149999976</v>
      </c>
      <c r="D9" s="87">
        <v>148496</v>
      </c>
      <c r="E9" s="87">
        <v>53679005.019999944</v>
      </c>
      <c r="F9" s="9">
        <f t="shared" si="0"/>
        <v>107387</v>
      </c>
      <c r="G9" s="9">
        <f t="shared" si="1"/>
        <v>38560830</v>
      </c>
      <c r="H9" s="88">
        <f t="shared" si="2"/>
        <v>1.382811699740192</v>
      </c>
      <c r="I9" s="9">
        <f t="shared" si="3"/>
        <v>41109</v>
      </c>
      <c r="J9" s="88">
        <f t="shared" si="4"/>
        <v>1.3920604151933438</v>
      </c>
      <c r="K9" s="9">
        <f t="shared" si="5"/>
        <v>15118175.019999944</v>
      </c>
      <c r="Q9" s="11"/>
      <c r="R9" s="11"/>
      <c r="S9" s="11"/>
      <c r="T9" s="11"/>
      <c r="U9" s="11"/>
    </row>
    <row r="10" spans="1:21" s="11" customFormat="1" x14ac:dyDescent="0.2">
      <c r="A10" s="86" t="s">
        <v>37</v>
      </c>
      <c r="B10" s="87">
        <v>383129</v>
      </c>
      <c r="C10" s="87">
        <v>150822756.22</v>
      </c>
      <c r="D10" s="87">
        <v>218694</v>
      </c>
      <c r="E10" s="87">
        <v>58540377.429999918</v>
      </c>
      <c r="F10" s="9">
        <f t="shared" si="0"/>
        <v>159637</v>
      </c>
      <c r="G10" s="9">
        <f t="shared" si="1"/>
        <v>62842815</v>
      </c>
      <c r="H10" s="88">
        <f t="shared" si="2"/>
        <v>1.3699455639983211</v>
      </c>
      <c r="I10" s="9">
        <f t="shared" si="3"/>
        <v>59057</v>
      </c>
      <c r="J10" s="10">
        <f t="shared" si="4"/>
        <v>0.93153652378557383</v>
      </c>
      <c r="K10" s="9">
        <f t="shared" si="5"/>
        <v>-4302437.5700000823</v>
      </c>
      <c r="N10" s="85"/>
    </row>
    <row r="11" spans="1:21" x14ac:dyDescent="0.2">
      <c r="A11" s="86" t="s">
        <v>25</v>
      </c>
      <c r="B11" s="87">
        <v>172329</v>
      </c>
      <c r="C11" s="87">
        <v>61329295.73999998</v>
      </c>
      <c r="D11" s="87">
        <v>96692</v>
      </c>
      <c r="E11" s="87">
        <v>26906764.580000002</v>
      </c>
      <c r="F11" s="9">
        <f t="shared" si="0"/>
        <v>71804</v>
      </c>
      <c r="G11" s="9">
        <f t="shared" si="1"/>
        <v>25553873</v>
      </c>
      <c r="H11" s="88">
        <f t="shared" si="2"/>
        <v>1.3466102167010194</v>
      </c>
      <c r="I11" s="9">
        <f t="shared" si="3"/>
        <v>24888</v>
      </c>
      <c r="J11" s="88">
        <f t="shared" si="4"/>
        <v>1.0529427214418732</v>
      </c>
      <c r="K11" s="9">
        <f t="shared" si="5"/>
        <v>1352891.5800000019</v>
      </c>
      <c r="L11" s="11"/>
      <c r="M11" s="11"/>
      <c r="N11" s="85"/>
      <c r="O11" s="11"/>
      <c r="P11" s="11"/>
    </row>
    <row r="12" spans="1:21" s="11" customFormat="1" x14ac:dyDescent="0.2">
      <c r="A12" s="86" t="s">
        <v>32</v>
      </c>
      <c r="B12" s="87">
        <v>94791</v>
      </c>
      <c r="C12" s="87">
        <v>26142365.309999991</v>
      </c>
      <c r="D12" s="87">
        <v>52589</v>
      </c>
      <c r="E12" s="87">
        <v>12044511.34</v>
      </c>
      <c r="F12" s="9">
        <f t="shared" si="0"/>
        <v>39496</v>
      </c>
      <c r="G12" s="9">
        <f t="shared" si="1"/>
        <v>10892652</v>
      </c>
      <c r="H12" s="88">
        <f t="shared" si="2"/>
        <v>1.3315019242454933</v>
      </c>
      <c r="I12" s="9">
        <f t="shared" si="3"/>
        <v>13093</v>
      </c>
      <c r="J12" s="88">
        <f t="shared" si="4"/>
        <v>1.1057464555004604</v>
      </c>
      <c r="K12" s="9">
        <f t="shared" si="5"/>
        <v>1151859.3399999999</v>
      </c>
      <c r="L12" s="3"/>
      <c r="M12" s="3"/>
      <c r="N12" s="2"/>
      <c r="O12" s="3"/>
      <c r="P12" s="3"/>
      <c r="Q12" s="3"/>
      <c r="R12" s="3"/>
      <c r="S12" s="3"/>
      <c r="T12" s="3"/>
      <c r="U12" s="3"/>
    </row>
    <row r="13" spans="1:21" x14ac:dyDescent="0.2">
      <c r="A13" s="86" t="s">
        <v>52</v>
      </c>
      <c r="B13" s="87">
        <v>64237</v>
      </c>
      <c r="C13" s="87">
        <v>13703480</v>
      </c>
      <c r="D13" s="87">
        <v>33768</v>
      </c>
      <c r="E13" s="87">
        <v>9902189.6699999999</v>
      </c>
      <c r="F13" s="9">
        <f t="shared" si="0"/>
        <v>26765</v>
      </c>
      <c r="G13" s="9">
        <f t="shared" si="1"/>
        <v>5709783</v>
      </c>
      <c r="H13" s="88">
        <f t="shared" si="2"/>
        <v>1.2616476742013825</v>
      </c>
      <c r="I13" s="9">
        <f t="shared" si="3"/>
        <v>7003</v>
      </c>
      <c r="J13" s="88">
        <f t="shared" si="4"/>
        <v>1.734249737687054</v>
      </c>
      <c r="K13" s="9">
        <f t="shared" si="5"/>
        <v>4192406.67</v>
      </c>
      <c r="N13" s="2"/>
      <c r="Q13" s="11"/>
      <c r="R13" s="11"/>
      <c r="S13" s="11"/>
      <c r="T13" s="11"/>
      <c r="U13" s="11"/>
    </row>
    <row r="14" spans="1:21" s="11" customFormat="1" x14ac:dyDescent="0.2">
      <c r="A14" s="86" t="s">
        <v>19</v>
      </c>
      <c r="B14" s="87">
        <v>256061</v>
      </c>
      <c r="C14" s="87">
        <v>274879715.48000002</v>
      </c>
      <c r="D14" s="87">
        <v>134326</v>
      </c>
      <c r="E14" s="87">
        <v>142133300.98999998</v>
      </c>
      <c r="F14" s="9">
        <f t="shared" si="0"/>
        <v>106692</v>
      </c>
      <c r="G14" s="9">
        <f t="shared" si="1"/>
        <v>114533215</v>
      </c>
      <c r="H14" s="88">
        <f t="shared" si="2"/>
        <v>1.2590072357815019</v>
      </c>
      <c r="I14" s="9">
        <f t="shared" si="3"/>
        <v>27634</v>
      </c>
      <c r="J14" s="88">
        <f t="shared" si="4"/>
        <v>1.2409788810171789</v>
      </c>
      <c r="K14" s="9">
        <f t="shared" si="5"/>
        <v>27600085.98999998</v>
      </c>
      <c r="N14" s="85"/>
      <c r="Q14" s="3"/>
      <c r="R14" s="3"/>
      <c r="S14" s="3"/>
      <c r="T14" s="3"/>
      <c r="U14" s="3"/>
    </row>
    <row r="15" spans="1:21" x14ac:dyDescent="0.2">
      <c r="A15" s="86" t="s">
        <v>22</v>
      </c>
      <c r="B15" s="87">
        <v>136818</v>
      </c>
      <c r="C15" s="87">
        <v>29205101.989999998</v>
      </c>
      <c r="D15" s="87">
        <v>68959</v>
      </c>
      <c r="E15" s="87">
        <v>20345233.719999894</v>
      </c>
      <c r="F15" s="9">
        <f t="shared" si="0"/>
        <v>57008</v>
      </c>
      <c r="G15" s="9">
        <f t="shared" si="1"/>
        <v>12168792</v>
      </c>
      <c r="H15" s="88">
        <f t="shared" si="2"/>
        <v>1.2096372438955936</v>
      </c>
      <c r="I15" s="9">
        <f t="shared" si="3"/>
        <v>11951</v>
      </c>
      <c r="J15" s="88">
        <f t="shared" si="4"/>
        <v>1.6719189316408642</v>
      </c>
      <c r="K15" s="9">
        <f t="shared" si="5"/>
        <v>8176441.7199998945</v>
      </c>
      <c r="N15" s="2"/>
    </row>
    <row r="16" spans="1:21" x14ac:dyDescent="0.2">
      <c r="A16" s="86" t="s">
        <v>39</v>
      </c>
      <c r="B16" s="87">
        <v>66745</v>
      </c>
      <c r="C16" s="87">
        <v>22112830.329999998</v>
      </c>
      <c r="D16" s="87">
        <v>33186</v>
      </c>
      <c r="E16" s="87">
        <v>9432138.2500000037</v>
      </c>
      <c r="F16" s="9">
        <f t="shared" si="0"/>
        <v>27810</v>
      </c>
      <c r="G16" s="9">
        <f t="shared" si="1"/>
        <v>9213679</v>
      </c>
      <c r="H16" s="88">
        <f t="shared" si="2"/>
        <v>1.1933117583603021</v>
      </c>
      <c r="I16" s="9">
        <f t="shared" si="3"/>
        <v>5376</v>
      </c>
      <c r="J16" s="88">
        <f t="shared" si="4"/>
        <v>1.0237103170188591</v>
      </c>
      <c r="K16" s="9">
        <f t="shared" si="5"/>
        <v>218459.25000000373</v>
      </c>
      <c r="N16" s="2"/>
    </row>
    <row r="17" spans="1:21" x14ac:dyDescent="0.2">
      <c r="A17" s="86" t="s">
        <v>28</v>
      </c>
      <c r="B17" s="87">
        <v>86869</v>
      </c>
      <c r="C17" s="87">
        <v>31311390.640000008</v>
      </c>
      <c r="D17" s="87">
        <v>43172</v>
      </c>
      <c r="E17" s="87">
        <v>11383624.859999999</v>
      </c>
      <c r="F17" s="9">
        <f t="shared" si="0"/>
        <v>36195</v>
      </c>
      <c r="G17" s="9">
        <f t="shared" si="1"/>
        <v>13046413</v>
      </c>
      <c r="H17" s="88">
        <f t="shared" si="2"/>
        <v>1.1927614311368973</v>
      </c>
      <c r="I17" s="9">
        <f t="shared" si="3"/>
        <v>6977</v>
      </c>
      <c r="J17" s="88">
        <f t="shared" si="4"/>
        <v>0.87254825215176002</v>
      </c>
      <c r="K17" s="9">
        <f t="shared" si="5"/>
        <v>-1662788.1400000006</v>
      </c>
      <c r="N17" s="2"/>
    </row>
    <row r="18" spans="1:21" s="11" customFormat="1" x14ac:dyDescent="0.2">
      <c r="A18" s="86" t="s">
        <v>45</v>
      </c>
      <c r="B18" s="87">
        <v>366837</v>
      </c>
      <c r="C18" s="87">
        <v>132789240.2</v>
      </c>
      <c r="D18" s="87">
        <v>180163</v>
      </c>
      <c r="E18" s="87">
        <v>55863532.599999994</v>
      </c>
      <c r="F18" s="9">
        <f t="shared" si="0"/>
        <v>152849</v>
      </c>
      <c r="G18" s="9">
        <f t="shared" si="1"/>
        <v>55328850</v>
      </c>
      <c r="H18" s="88">
        <f t="shared" si="2"/>
        <v>1.1786992391183455</v>
      </c>
      <c r="I18" s="9">
        <f t="shared" si="3"/>
        <v>27314</v>
      </c>
      <c r="J18" s="88">
        <f t="shared" si="4"/>
        <v>1.0096637215485229</v>
      </c>
      <c r="K18" s="9">
        <f t="shared" si="5"/>
        <v>534682.59999999404</v>
      </c>
      <c r="L18" s="3"/>
      <c r="M18" s="3"/>
      <c r="N18" s="2"/>
      <c r="O18" s="3"/>
      <c r="P18" s="3"/>
      <c r="Q18" s="3"/>
      <c r="R18" s="3"/>
      <c r="S18" s="3"/>
      <c r="T18" s="3"/>
      <c r="U18" s="3"/>
    </row>
    <row r="19" spans="1:21" x14ac:dyDescent="0.2">
      <c r="A19" s="86" t="s">
        <v>55</v>
      </c>
      <c r="B19" s="87">
        <v>14510</v>
      </c>
      <c r="C19" s="87">
        <v>3505406.9999999995</v>
      </c>
      <c r="D19" s="87">
        <v>7067</v>
      </c>
      <c r="E19" s="87">
        <v>2348752.27</v>
      </c>
      <c r="F19" s="9">
        <f t="shared" si="0"/>
        <v>6046</v>
      </c>
      <c r="G19" s="9">
        <f t="shared" si="1"/>
        <v>1460586</v>
      </c>
      <c r="H19" s="88">
        <f t="shared" si="2"/>
        <v>1.1688719814753556</v>
      </c>
      <c r="I19" s="9">
        <f t="shared" si="3"/>
        <v>1021</v>
      </c>
      <c r="J19" s="88">
        <f t="shared" si="4"/>
        <v>1.6080889930479958</v>
      </c>
      <c r="K19" s="9">
        <f t="shared" si="5"/>
        <v>888166.27</v>
      </c>
      <c r="N19" s="2"/>
    </row>
    <row r="20" spans="1:21" x14ac:dyDescent="0.2">
      <c r="A20" s="86" t="s">
        <v>23</v>
      </c>
      <c r="B20" s="87">
        <v>7101</v>
      </c>
      <c r="C20" s="87">
        <v>1521704.4400000002</v>
      </c>
      <c r="D20" s="87">
        <v>3389</v>
      </c>
      <c r="E20" s="87">
        <v>707275.99999999988</v>
      </c>
      <c r="F20" s="9">
        <f t="shared" si="0"/>
        <v>2959</v>
      </c>
      <c r="G20" s="9">
        <f t="shared" si="1"/>
        <v>634044</v>
      </c>
      <c r="H20" s="88">
        <f t="shared" si="2"/>
        <v>1.1453193646502198</v>
      </c>
      <c r="I20" s="9">
        <f t="shared" si="3"/>
        <v>430</v>
      </c>
      <c r="J20" s="88">
        <f t="shared" si="4"/>
        <v>1.1154998706714359</v>
      </c>
      <c r="K20" s="9">
        <f t="shared" si="5"/>
        <v>73231.999999999884</v>
      </c>
      <c r="N20" s="2"/>
    </row>
    <row r="21" spans="1:21" x14ac:dyDescent="0.2">
      <c r="A21" s="86" t="s">
        <v>40</v>
      </c>
      <c r="B21" s="87">
        <v>176319</v>
      </c>
      <c r="C21" s="87">
        <v>58234038.839999996</v>
      </c>
      <c r="D21" s="87">
        <v>83811</v>
      </c>
      <c r="E21" s="87">
        <v>25137677.460000001</v>
      </c>
      <c r="F21" s="9">
        <f t="shared" si="0"/>
        <v>73466</v>
      </c>
      <c r="G21" s="9">
        <f t="shared" si="1"/>
        <v>24264183</v>
      </c>
      <c r="H21" s="88">
        <f t="shared" si="2"/>
        <v>1.1408134375085073</v>
      </c>
      <c r="I21" s="9">
        <f t="shared" si="3"/>
        <v>10345</v>
      </c>
      <c r="J21" s="88">
        <f t="shared" si="4"/>
        <v>1.0359993353165857</v>
      </c>
      <c r="K21" s="9">
        <f t="shared" si="5"/>
        <v>873494.46000000089</v>
      </c>
      <c r="N21" s="2"/>
    </row>
    <row r="22" spans="1:21" x14ac:dyDescent="0.2">
      <c r="A22" s="86" t="s">
        <v>27</v>
      </c>
      <c r="B22" s="87">
        <v>115074</v>
      </c>
      <c r="C22" s="87">
        <v>42061420.61999999</v>
      </c>
      <c r="D22" s="87">
        <v>54332</v>
      </c>
      <c r="E22" s="87">
        <v>15426028.07</v>
      </c>
      <c r="F22" s="9">
        <f t="shared" si="0"/>
        <v>47948</v>
      </c>
      <c r="G22" s="9">
        <f t="shared" si="1"/>
        <v>17525592</v>
      </c>
      <c r="H22" s="88">
        <f t="shared" si="2"/>
        <v>1.1331442395928923</v>
      </c>
      <c r="I22" s="9">
        <f t="shared" si="3"/>
        <v>6384</v>
      </c>
      <c r="J22" s="88">
        <f t="shared" si="4"/>
        <v>0.88020011363952788</v>
      </c>
      <c r="K22" s="9">
        <f t="shared" si="5"/>
        <v>-2099563.9299999997</v>
      </c>
    </row>
    <row r="23" spans="1:21" x14ac:dyDescent="0.2">
      <c r="A23" s="86" t="s">
        <v>33</v>
      </c>
      <c r="B23" s="87">
        <v>45851</v>
      </c>
      <c r="C23" s="87">
        <v>13826222.380000001</v>
      </c>
      <c r="D23" s="87">
        <v>20169</v>
      </c>
      <c r="E23" s="87">
        <v>5559401.7700000005</v>
      </c>
      <c r="F23" s="9">
        <f t="shared" si="0"/>
        <v>19105</v>
      </c>
      <c r="G23" s="9">
        <f t="shared" si="1"/>
        <v>5760926</v>
      </c>
      <c r="H23" s="88">
        <f t="shared" si="2"/>
        <v>1.0556922271656635</v>
      </c>
      <c r="I23" s="9">
        <f t="shared" si="3"/>
        <v>1064</v>
      </c>
      <c r="J23" s="10">
        <f t="shared" si="4"/>
        <v>0.96501877823113857</v>
      </c>
      <c r="K23" s="9">
        <f t="shared" si="5"/>
        <v>-201524.22999999952</v>
      </c>
      <c r="N23" s="2"/>
    </row>
    <row r="24" spans="1:21" x14ac:dyDescent="0.2">
      <c r="A24" s="86" t="s">
        <v>35</v>
      </c>
      <c r="B24" s="87">
        <v>119485</v>
      </c>
      <c r="C24" s="87">
        <v>35848209.770000003</v>
      </c>
      <c r="D24" s="87">
        <v>52076</v>
      </c>
      <c r="E24" s="87">
        <v>14972721.18</v>
      </c>
      <c r="F24" s="9">
        <f t="shared" si="0"/>
        <v>49785</v>
      </c>
      <c r="G24" s="9">
        <f t="shared" si="1"/>
        <v>14936754</v>
      </c>
      <c r="H24" s="88">
        <f t="shared" si="2"/>
        <v>1.0460178768705433</v>
      </c>
      <c r="I24" s="9">
        <f t="shared" si="3"/>
        <v>2291</v>
      </c>
      <c r="J24" s="88">
        <f t="shared" si="4"/>
        <v>1.0024079649433872</v>
      </c>
      <c r="K24" s="9">
        <f t="shared" si="5"/>
        <v>35967.179999999702</v>
      </c>
      <c r="N24" s="2"/>
    </row>
    <row r="25" spans="1:21" x14ac:dyDescent="0.2">
      <c r="A25" s="86" t="s">
        <v>31</v>
      </c>
      <c r="B25" s="87">
        <v>133082</v>
      </c>
      <c r="C25" s="87">
        <v>50702325.320000015</v>
      </c>
      <c r="D25" s="87">
        <v>57960</v>
      </c>
      <c r="E25" s="87">
        <v>15940452.280000003</v>
      </c>
      <c r="F25" s="9">
        <f t="shared" si="0"/>
        <v>55451</v>
      </c>
      <c r="G25" s="9">
        <f t="shared" si="1"/>
        <v>21125969</v>
      </c>
      <c r="H25" s="88">
        <f t="shared" si="2"/>
        <v>1.0452471551459848</v>
      </c>
      <c r="I25" s="9">
        <f t="shared" si="3"/>
        <v>2509</v>
      </c>
      <c r="J25" s="47">
        <f t="shared" si="4"/>
        <v>0.75454301196787721</v>
      </c>
      <c r="K25" s="9">
        <f t="shared" si="5"/>
        <v>-5185516.7199999969</v>
      </c>
      <c r="N25" s="2"/>
      <c r="Q25" s="11"/>
      <c r="R25" s="11"/>
      <c r="S25" s="11"/>
      <c r="T25" s="11"/>
      <c r="U25" s="11"/>
    </row>
    <row r="26" spans="1:21" x14ac:dyDescent="0.2">
      <c r="A26" s="86" t="s">
        <v>38</v>
      </c>
      <c r="B26" s="87">
        <v>45133</v>
      </c>
      <c r="C26" s="87">
        <v>16815316.120000001</v>
      </c>
      <c r="D26" s="87">
        <v>19606</v>
      </c>
      <c r="E26" s="87">
        <v>4913247.57</v>
      </c>
      <c r="F26" s="9">
        <f t="shared" si="0"/>
        <v>18805</v>
      </c>
      <c r="G26" s="9">
        <f t="shared" si="1"/>
        <v>7006382</v>
      </c>
      <c r="H26" s="10">
        <f t="shared" si="2"/>
        <v>1.0425950545067801</v>
      </c>
      <c r="I26" s="9">
        <f t="shared" si="3"/>
        <v>801</v>
      </c>
      <c r="J26" s="88">
        <f t="shared" si="4"/>
        <v>0.70125316746931587</v>
      </c>
      <c r="K26" s="9">
        <f t="shared" si="5"/>
        <v>-2093134.4299999997</v>
      </c>
      <c r="N26" s="2"/>
    </row>
    <row r="27" spans="1:21" x14ac:dyDescent="0.2">
      <c r="A27" s="86" t="s">
        <v>18</v>
      </c>
      <c r="B27" s="87">
        <v>86036</v>
      </c>
      <c r="C27" s="87">
        <v>26659091.109999999</v>
      </c>
      <c r="D27" s="87">
        <v>36037</v>
      </c>
      <c r="E27" s="87">
        <v>10226964.210000001</v>
      </c>
      <c r="F27" s="9">
        <f t="shared" si="0"/>
        <v>35848</v>
      </c>
      <c r="G27" s="9">
        <f t="shared" si="1"/>
        <v>11107955</v>
      </c>
      <c r="H27" s="10">
        <f t="shared" si="2"/>
        <v>1.0052722606561035</v>
      </c>
      <c r="I27" s="9">
        <f t="shared" si="3"/>
        <v>189</v>
      </c>
      <c r="J27" s="10">
        <f t="shared" si="4"/>
        <v>0.920688300411732</v>
      </c>
      <c r="K27" s="9">
        <f t="shared" si="5"/>
        <v>-880990.78999999911</v>
      </c>
    </row>
    <row r="28" spans="1:21" s="11" customFormat="1" x14ac:dyDescent="0.2">
      <c r="A28" s="86" t="s">
        <v>46</v>
      </c>
      <c r="B28" s="87">
        <v>17204</v>
      </c>
      <c r="C28" s="87">
        <v>5989718.1699999999</v>
      </c>
      <c r="D28" s="87">
        <v>7184</v>
      </c>
      <c r="E28" s="87">
        <v>1772215.5</v>
      </c>
      <c r="F28" s="9">
        <f t="shared" si="0"/>
        <v>7168</v>
      </c>
      <c r="G28" s="9">
        <f t="shared" si="1"/>
        <v>2495716</v>
      </c>
      <c r="H28" s="10">
        <f t="shared" si="2"/>
        <v>1.0022321428571428</v>
      </c>
      <c r="I28" s="9">
        <f t="shared" si="3"/>
        <v>16</v>
      </c>
      <c r="J28" s="47">
        <f t="shared" si="4"/>
        <v>0.71010303255658902</v>
      </c>
      <c r="K28" s="9">
        <f t="shared" si="5"/>
        <v>-723500.5</v>
      </c>
      <c r="M28" s="85"/>
      <c r="N28" s="85"/>
      <c r="O28" s="85"/>
      <c r="P28" s="85"/>
    </row>
    <row r="29" spans="1:21" x14ac:dyDescent="0.2">
      <c r="A29" s="86" t="s">
        <v>53</v>
      </c>
      <c r="B29" s="87">
        <v>66391</v>
      </c>
      <c r="C29" s="87">
        <v>118919478.78999999</v>
      </c>
      <c r="D29" s="87">
        <v>27338</v>
      </c>
      <c r="E29" s="87">
        <v>47825363.079999998</v>
      </c>
      <c r="F29" s="9">
        <f t="shared" si="0"/>
        <v>27663</v>
      </c>
      <c r="G29" s="9">
        <f t="shared" si="1"/>
        <v>49549783</v>
      </c>
      <c r="H29" s="10">
        <f t="shared" si="2"/>
        <v>0.98825145501211009</v>
      </c>
      <c r="I29" s="9">
        <f t="shared" si="3"/>
        <v>-325</v>
      </c>
      <c r="J29" s="10">
        <f t="shared" si="4"/>
        <v>0.96519823467238997</v>
      </c>
      <c r="K29" s="9">
        <f t="shared" si="5"/>
        <v>-1724419.9200000018</v>
      </c>
    </row>
    <row r="30" spans="1:21" x14ac:dyDescent="0.2">
      <c r="A30" s="86" t="s">
        <v>26</v>
      </c>
      <c r="B30" s="87">
        <v>89198</v>
      </c>
      <c r="C30" s="87">
        <v>24915388.799999997</v>
      </c>
      <c r="D30" s="87">
        <v>35690</v>
      </c>
      <c r="E30" s="87">
        <v>10336776.020000003</v>
      </c>
      <c r="F30" s="9">
        <f t="shared" si="0"/>
        <v>37166</v>
      </c>
      <c r="G30" s="9">
        <f t="shared" si="1"/>
        <v>10381412</v>
      </c>
      <c r="H30" s="10">
        <f t="shared" si="2"/>
        <v>0.9602862831620298</v>
      </c>
      <c r="I30" s="9">
        <f t="shared" si="3"/>
        <v>-1476</v>
      </c>
      <c r="J30" s="47">
        <f t="shared" si="4"/>
        <v>0.99570039412750433</v>
      </c>
      <c r="K30" s="9">
        <f t="shared" si="5"/>
        <v>-44635.979999996722</v>
      </c>
      <c r="M30" s="2"/>
      <c r="N30" s="2"/>
      <c r="O30" s="2"/>
      <c r="P30" s="2"/>
    </row>
    <row r="31" spans="1:21" x14ac:dyDescent="0.2">
      <c r="A31" s="86" t="s">
        <v>21</v>
      </c>
      <c r="B31" s="87">
        <v>190527</v>
      </c>
      <c r="C31" s="87">
        <v>39153615</v>
      </c>
      <c r="D31" s="87">
        <v>75616</v>
      </c>
      <c r="E31" s="87">
        <v>21276119.609999999</v>
      </c>
      <c r="F31" s="9">
        <f t="shared" si="0"/>
        <v>79386</v>
      </c>
      <c r="G31" s="9">
        <f t="shared" si="1"/>
        <v>16314006</v>
      </c>
      <c r="H31" s="47">
        <f t="shared" si="2"/>
        <v>0.9525105182273953</v>
      </c>
      <c r="I31" s="9">
        <f t="shared" si="3"/>
        <v>-3770</v>
      </c>
      <c r="J31" s="88">
        <f t="shared" si="4"/>
        <v>1.3041627917753615</v>
      </c>
      <c r="K31" s="9">
        <f t="shared" si="5"/>
        <v>4962113.6099999994</v>
      </c>
      <c r="M31" s="2"/>
      <c r="N31" s="2"/>
      <c r="O31" s="2"/>
      <c r="P31" s="2"/>
    </row>
    <row r="32" spans="1:21" x14ac:dyDescent="0.2">
      <c r="A32" s="86" t="s">
        <v>43</v>
      </c>
      <c r="B32" s="87">
        <v>145174</v>
      </c>
      <c r="C32" s="87">
        <v>50957143.389999993</v>
      </c>
      <c r="D32" s="87">
        <v>56441</v>
      </c>
      <c r="E32" s="87">
        <v>14744676.629999999</v>
      </c>
      <c r="F32" s="9">
        <f t="shared" si="0"/>
        <v>60489</v>
      </c>
      <c r="G32" s="9">
        <f t="shared" si="1"/>
        <v>21232143</v>
      </c>
      <c r="H32" s="47">
        <f t="shared" si="2"/>
        <v>0.93307874158937987</v>
      </c>
      <c r="I32" s="9">
        <f t="shared" si="3"/>
        <v>-4048</v>
      </c>
      <c r="J32" s="47">
        <f t="shared" si="4"/>
        <v>0.6944507028800625</v>
      </c>
      <c r="K32" s="9">
        <f t="shared" si="5"/>
        <v>-6487466.370000001</v>
      </c>
      <c r="M32" s="2"/>
      <c r="N32" s="2"/>
      <c r="O32" s="2"/>
      <c r="P32" s="2"/>
    </row>
    <row r="33" spans="1:16" x14ac:dyDescent="0.2">
      <c r="A33" s="86" t="s">
        <v>54</v>
      </c>
      <c r="B33" s="87">
        <v>12535</v>
      </c>
      <c r="C33" s="87">
        <v>11078041.330000002</v>
      </c>
      <c r="D33" s="87">
        <v>4566</v>
      </c>
      <c r="E33" s="87">
        <v>3950472.7600000002</v>
      </c>
      <c r="F33" s="9">
        <f t="shared" si="0"/>
        <v>5223</v>
      </c>
      <c r="G33" s="9">
        <f t="shared" si="1"/>
        <v>4615851</v>
      </c>
      <c r="H33" s="47">
        <f t="shared" si="2"/>
        <v>0.87421022400919013</v>
      </c>
      <c r="I33" s="9">
        <f t="shared" si="3"/>
        <v>-657</v>
      </c>
      <c r="J33" s="47">
        <f t="shared" si="4"/>
        <v>0.85584928109681191</v>
      </c>
      <c r="K33" s="9">
        <f t="shared" si="5"/>
        <v>-665378.23999999976</v>
      </c>
      <c r="M33" s="2"/>
      <c r="N33" s="2"/>
      <c r="O33" s="2"/>
      <c r="P33" s="2"/>
    </row>
    <row r="34" spans="1:16" x14ac:dyDescent="0.2">
      <c r="A34" s="86" t="s">
        <v>29</v>
      </c>
      <c r="B34" s="87">
        <v>8298</v>
      </c>
      <c r="C34" s="87">
        <v>1802699.94</v>
      </c>
      <c r="D34" s="87">
        <v>2967</v>
      </c>
      <c r="E34" s="87">
        <v>692890.12</v>
      </c>
      <c r="F34" s="9">
        <f t="shared" si="0"/>
        <v>3458</v>
      </c>
      <c r="G34" s="9">
        <f t="shared" si="1"/>
        <v>751125</v>
      </c>
      <c r="H34" s="47">
        <f t="shared" si="2"/>
        <v>0.85801041064198957</v>
      </c>
      <c r="I34" s="9">
        <f t="shared" si="3"/>
        <v>-491</v>
      </c>
      <c r="J34" s="47">
        <f t="shared" si="4"/>
        <v>0.92246978865035778</v>
      </c>
      <c r="K34" s="9">
        <f t="shared" si="5"/>
        <v>-58234.880000000005</v>
      </c>
    </row>
    <row r="35" spans="1:16" x14ac:dyDescent="0.2">
      <c r="A35" s="86" t="s">
        <v>47</v>
      </c>
      <c r="B35" s="87">
        <v>29098</v>
      </c>
      <c r="C35" s="87">
        <v>5473666</v>
      </c>
      <c r="D35" s="87">
        <v>9019</v>
      </c>
      <c r="E35" s="87">
        <v>2137314.0399999996</v>
      </c>
      <c r="F35" s="9">
        <f t="shared" si="0"/>
        <v>12124</v>
      </c>
      <c r="G35" s="9">
        <f t="shared" si="1"/>
        <v>2280694</v>
      </c>
      <c r="H35" s="47">
        <f t="shared" si="2"/>
        <v>0.74389640382711975</v>
      </c>
      <c r="I35" s="9">
        <f t="shared" si="3"/>
        <v>-3105</v>
      </c>
      <c r="J35" s="47">
        <f t="shared" si="4"/>
        <v>0.93713318840668658</v>
      </c>
      <c r="K35" s="9">
        <f t="shared" si="5"/>
        <v>-143379.96000000043</v>
      </c>
    </row>
    <row r="36" spans="1:16" x14ac:dyDescent="0.2">
      <c r="A36" s="86" t="s">
        <v>13</v>
      </c>
      <c r="B36" s="87">
        <v>11694</v>
      </c>
      <c r="C36" s="87">
        <v>3201060</v>
      </c>
      <c r="D36" s="87">
        <v>2494</v>
      </c>
      <c r="E36" s="87">
        <v>634263.82999999996</v>
      </c>
      <c r="F36" s="9">
        <f t="shared" si="0"/>
        <v>4873</v>
      </c>
      <c r="G36" s="9">
        <f t="shared" si="1"/>
        <v>1333775</v>
      </c>
      <c r="H36" s="47">
        <f t="shared" si="2"/>
        <v>0.51179971270264724</v>
      </c>
      <c r="I36" s="9">
        <f t="shared" si="3"/>
        <v>-2379</v>
      </c>
      <c r="J36" s="47">
        <f t="shared" si="4"/>
        <v>0.47554034975914228</v>
      </c>
      <c r="K36" s="9">
        <f t="shared" si="5"/>
        <v>-699511.17</v>
      </c>
    </row>
    <row r="37" spans="1:16" x14ac:dyDescent="0.2">
      <c r="A37" s="86" t="s">
        <v>118</v>
      </c>
      <c r="B37" s="87">
        <v>250</v>
      </c>
      <c r="C37" s="87">
        <v>53760.800000000003</v>
      </c>
      <c r="D37" s="87">
        <v>44</v>
      </c>
      <c r="E37" s="87">
        <v>9515</v>
      </c>
      <c r="F37" s="9">
        <f t="shared" si="0"/>
        <v>104</v>
      </c>
      <c r="G37" s="9">
        <f t="shared" si="1"/>
        <v>22400</v>
      </c>
      <c r="H37" s="47">
        <f t="shared" si="2"/>
        <v>0.42307692307692307</v>
      </c>
      <c r="I37" s="9">
        <f t="shared" si="3"/>
        <v>-60</v>
      </c>
      <c r="J37" s="47">
        <f t="shared" si="4"/>
        <v>0.42477678571428573</v>
      </c>
      <c r="K37" s="9">
        <f t="shared" si="5"/>
        <v>-12885</v>
      </c>
    </row>
    <row r="38" spans="1:16" s="16" customFormat="1" ht="12.75" customHeight="1" x14ac:dyDescent="0.2">
      <c r="A38" s="86" t="s">
        <v>9</v>
      </c>
      <c r="B38" s="87">
        <v>19190</v>
      </c>
      <c r="C38" s="87">
        <v>22992802.600000001</v>
      </c>
      <c r="D38" s="87">
        <v>2976</v>
      </c>
      <c r="E38" s="87">
        <v>3246910.0599999996</v>
      </c>
      <c r="F38" s="9">
        <f t="shared" si="0"/>
        <v>7996</v>
      </c>
      <c r="G38" s="9">
        <f t="shared" si="1"/>
        <v>9580334</v>
      </c>
      <c r="H38" s="47">
        <f t="shared" si="2"/>
        <v>0.37218609304652328</v>
      </c>
      <c r="I38" s="9">
        <f t="shared" si="3"/>
        <v>-5020</v>
      </c>
      <c r="J38" s="47">
        <f t="shared" si="4"/>
        <v>0.33891407752589831</v>
      </c>
      <c r="K38" s="9">
        <f t="shared" si="5"/>
        <v>-6333423.9400000004</v>
      </c>
    </row>
    <row r="39" spans="1:16" x14ac:dyDescent="0.2">
      <c r="A39" s="86" t="s">
        <v>12</v>
      </c>
      <c r="B39" s="87">
        <v>21679</v>
      </c>
      <c r="C39" s="87">
        <v>23190066.890000001</v>
      </c>
      <c r="D39" s="87">
        <v>2981</v>
      </c>
      <c r="E39" s="87">
        <v>3199796.1400000006</v>
      </c>
      <c r="F39" s="9">
        <f t="shared" si="0"/>
        <v>9033</v>
      </c>
      <c r="G39" s="9">
        <f t="shared" si="1"/>
        <v>9662528</v>
      </c>
      <c r="H39" s="47">
        <f t="shared" si="2"/>
        <v>0.33001217757112811</v>
      </c>
      <c r="I39" s="9">
        <f t="shared" si="3"/>
        <v>-6052</v>
      </c>
      <c r="J39" s="47">
        <f t="shared" si="4"/>
        <v>0.33115517388410159</v>
      </c>
      <c r="K39" s="9">
        <f t="shared" si="5"/>
        <v>-6462731.8599999994</v>
      </c>
    </row>
    <row r="40" spans="1:16" x14ac:dyDescent="0.2">
      <c r="A40" s="51" t="s">
        <v>117</v>
      </c>
      <c r="B40" s="87">
        <v>15</v>
      </c>
      <c r="C40" s="87">
        <v>3448</v>
      </c>
      <c r="D40" s="87">
        <v>0</v>
      </c>
      <c r="E40" s="87">
        <v>0</v>
      </c>
      <c r="F40" s="9">
        <f t="shared" si="0"/>
        <v>6</v>
      </c>
      <c r="G40" s="9">
        <f t="shared" si="1"/>
        <v>1437</v>
      </c>
      <c r="H40" s="50">
        <f t="shared" si="2"/>
        <v>0</v>
      </c>
      <c r="I40" s="9">
        <f t="shared" si="3"/>
        <v>-6</v>
      </c>
      <c r="J40" s="50">
        <f t="shared" si="4"/>
        <v>0</v>
      </c>
      <c r="K40" s="9">
        <f t="shared" si="5"/>
        <v>-1437</v>
      </c>
    </row>
    <row r="41" spans="1:16" x14ac:dyDescent="0.2">
      <c r="A41" s="51" t="s">
        <v>119</v>
      </c>
      <c r="B41" s="87">
        <v>100</v>
      </c>
      <c r="C41" s="87">
        <v>19431.7</v>
      </c>
      <c r="D41" s="87">
        <v>0</v>
      </c>
      <c r="E41" s="87">
        <v>0</v>
      </c>
      <c r="F41" s="9">
        <f t="shared" si="0"/>
        <v>42</v>
      </c>
      <c r="G41" s="9">
        <f t="shared" si="1"/>
        <v>8097</v>
      </c>
      <c r="H41" s="50">
        <f t="shared" si="2"/>
        <v>0</v>
      </c>
      <c r="I41" s="9">
        <f t="shared" si="3"/>
        <v>-42</v>
      </c>
      <c r="J41" s="50">
        <f t="shared" si="4"/>
        <v>0</v>
      </c>
      <c r="K41" s="9">
        <f t="shared" si="5"/>
        <v>-8097</v>
      </c>
    </row>
    <row r="42" spans="1:16" s="42" customFormat="1" ht="18.75" customHeight="1" x14ac:dyDescent="0.2">
      <c r="A42" s="49" t="s">
        <v>50</v>
      </c>
      <c r="B42" s="39">
        <f>SUM(B5:B41)</f>
        <v>3475692</v>
      </c>
      <c r="C42" s="39">
        <f t="shared" ref="C42:G42" si="6">SUM(C5:C41)</f>
        <v>1478019758.8200002</v>
      </c>
      <c r="D42" s="39">
        <f t="shared" si="6"/>
        <v>1719521</v>
      </c>
      <c r="E42" s="39">
        <f t="shared" si="6"/>
        <v>646523061.09999967</v>
      </c>
      <c r="F42" s="39">
        <f t="shared" si="6"/>
        <v>1448205</v>
      </c>
      <c r="G42" s="39">
        <f t="shared" si="6"/>
        <v>615841566</v>
      </c>
      <c r="H42" s="40">
        <f t="shared" ref="H42" si="7">D42/F42</f>
        <v>1.1873464046871818</v>
      </c>
      <c r="I42" s="41">
        <f t="shared" ref="I42" si="8">D42-F42</f>
        <v>271316</v>
      </c>
      <c r="J42" s="40">
        <f t="shared" ref="J42" si="9">E42/G42</f>
        <v>1.0498204356345764</v>
      </c>
      <c r="K42" s="41">
        <f t="shared" ref="K42" si="10">E42-G42</f>
        <v>30681495.099999666</v>
      </c>
    </row>
  </sheetData>
  <sortState ref="A5:K41">
    <sortCondition descending="1" ref="H5:H41"/>
  </sortState>
  <mergeCells count="9">
    <mergeCell ref="G3:G4"/>
    <mergeCell ref="H3:I3"/>
    <mergeCell ref="J3:K3"/>
    <mergeCell ref="A3:A4"/>
    <mergeCell ref="B3:B4"/>
    <mergeCell ref="C3:C4"/>
    <mergeCell ref="D3:D4"/>
    <mergeCell ref="E3:E4"/>
    <mergeCell ref="F3:F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134</vt:i4>
      </vt:variant>
    </vt:vector>
  </HeadingPairs>
  <TitlesOfParts>
    <vt:vector size="162" baseType="lpstr">
      <vt:lpstr>Название</vt:lpstr>
      <vt:lpstr>РФ</vt:lpstr>
      <vt:lpstr>Свод</vt:lpstr>
      <vt:lpstr>СМП</vt:lpstr>
      <vt:lpstr>АМП</vt:lpstr>
      <vt:lpstr>профосмотры</vt:lpstr>
      <vt:lpstr>углубл</vt:lpstr>
      <vt:lpstr>репродук</vt:lpstr>
      <vt:lpstr>АМП иные</vt:lpstr>
      <vt:lpstr>АМП неотл</vt:lpstr>
      <vt:lpstr>АМПлеч</vt:lpstr>
      <vt:lpstr>АМПлеч (мед.реаб.)</vt:lpstr>
      <vt:lpstr>ЦЗ</vt:lpstr>
      <vt:lpstr>ШСД</vt:lpstr>
      <vt:lpstr>ШХЗ</vt:lpstr>
      <vt:lpstr>КТ</vt:lpstr>
      <vt:lpstr>УЗИ</vt:lpstr>
      <vt:lpstr>МГИ</vt:lpstr>
      <vt:lpstr>ПАИ</vt:lpstr>
      <vt:lpstr>ДН ОЗ</vt:lpstr>
      <vt:lpstr>ДН СД</vt:lpstr>
      <vt:lpstr>ДН БСК</vt:lpstr>
      <vt:lpstr>ДС</vt:lpstr>
      <vt:lpstr>гепС ДС</vt:lpstr>
      <vt:lpstr>КС</vt:lpstr>
      <vt:lpstr>КС ССХ</vt:lpstr>
      <vt:lpstr>ВМП</vt:lpstr>
      <vt:lpstr>Предложения</vt:lpstr>
      <vt:lpstr>АМП!V_тп_10_10</vt:lpstr>
      <vt:lpstr>АМП!V_тп_10_11</vt:lpstr>
      <vt:lpstr>АМП!V_тп_10_3</vt:lpstr>
      <vt:lpstr>АМП!V_тп_10_5</vt:lpstr>
      <vt:lpstr>АМП!V_тп_10_6</vt:lpstr>
      <vt:lpstr>АМП!V_тп_10_8</vt:lpstr>
      <vt:lpstr>АМП!V_тп_10_9</vt:lpstr>
      <vt:lpstr>АМП!V_тп_11_10</vt:lpstr>
      <vt:lpstr>АМП!V_тп_11_11</vt:lpstr>
      <vt:lpstr>АМП!V_тп_11_3</vt:lpstr>
      <vt:lpstr>АМП!V_тп_11_5</vt:lpstr>
      <vt:lpstr>АМП!V_тп_11_6</vt:lpstr>
      <vt:lpstr>АМП!V_тп_11_8</vt:lpstr>
      <vt:lpstr>АМП!V_тп_11_9</vt:lpstr>
      <vt:lpstr>АМП!V_тп_12_10</vt:lpstr>
      <vt:lpstr>АМП!V_тп_12_11</vt:lpstr>
      <vt:lpstr>АМП!V_тп_12_3</vt:lpstr>
      <vt:lpstr>АМП!V_тп_12_5</vt:lpstr>
      <vt:lpstr>АМП!V_тп_12_6</vt:lpstr>
      <vt:lpstr>АМП!V_тп_12_8</vt:lpstr>
      <vt:lpstr>АМП!V_тп_12_9</vt:lpstr>
      <vt:lpstr>АМП!V_тп_13_10</vt:lpstr>
      <vt:lpstr>АМП!V_тп_13_11</vt:lpstr>
      <vt:lpstr>АМП!V_тп_13_3</vt:lpstr>
      <vt:lpstr>АМП!V_тп_13_5</vt:lpstr>
      <vt:lpstr>АМП!V_тп_13_6</vt:lpstr>
      <vt:lpstr>АМП!V_тп_13_8</vt:lpstr>
      <vt:lpstr>АМП!V_тп_13_9</vt:lpstr>
      <vt:lpstr>АМП!V_тп_14_10</vt:lpstr>
      <vt:lpstr>АМП!V_тп_14_11</vt:lpstr>
      <vt:lpstr>АМП!V_тп_14_3</vt:lpstr>
      <vt:lpstr>АМП!V_тп_14_5</vt:lpstr>
      <vt:lpstr>АМП!V_тп_14_6</vt:lpstr>
      <vt:lpstr>АМП!V_тп_14_8</vt:lpstr>
      <vt:lpstr>АМП!V_тп_14_9</vt:lpstr>
      <vt:lpstr>АМП!V_тп_17_10</vt:lpstr>
      <vt:lpstr>АМП!V_тп_17_11</vt:lpstr>
      <vt:lpstr>АМП!V_тп_17_3</vt:lpstr>
      <vt:lpstr>АМП!V_тп_17_5</vt:lpstr>
      <vt:lpstr>АМП!V_тп_17_6</vt:lpstr>
      <vt:lpstr>АМП!V_тп_17_8</vt:lpstr>
      <vt:lpstr>АМП!V_тп_17_9</vt:lpstr>
      <vt:lpstr>АМП!V_тп_18_10</vt:lpstr>
      <vt:lpstr>АМП!V_тп_18_11</vt:lpstr>
      <vt:lpstr>АМП!V_тп_18_3</vt:lpstr>
      <vt:lpstr>АМП!V_тп_18_5</vt:lpstr>
      <vt:lpstr>АМП!V_тп_18_6</vt:lpstr>
      <vt:lpstr>АМП!V_тп_18_8</vt:lpstr>
      <vt:lpstr>АМП!V_тп_18_9</vt:lpstr>
      <vt:lpstr>АМП!V_тп_19_10</vt:lpstr>
      <vt:lpstr>АМП!V_тп_19_11</vt:lpstr>
      <vt:lpstr>АМП!V_тп_19_3</vt:lpstr>
      <vt:lpstr>АМП!V_тп_19_5</vt:lpstr>
      <vt:lpstr>АМП!V_тп_19_6</vt:lpstr>
      <vt:lpstr>АМП!V_тп_19_8</vt:lpstr>
      <vt:lpstr>АМП!V_тп_19_9</vt:lpstr>
      <vt:lpstr>АМП!V_тп_20_10</vt:lpstr>
      <vt:lpstr>АМП!V_тп_20_11</vt:lpstr>
      <vt:lpstr>АМП!V_тп_20_3</vt:lpstr>
      <vt:lpstr>АМП!V_тп_20_5</vt:lpstr>
      <vt:lpstr>АМП!V_тп_20_6</vt:lpstr>
      <vt:lpstr>АМП!V_тп_20_8</vt:lpstr>
      <vt:lpstr>АМП!V_тп_20_9</vt:lpstr>
      <vt:lpstr>АМП!V_тп_21_10</vt:lpstr>
      <vt:lpstr>АМП!V_тп_21_11</vt:lpstr>
      <vt:lpstr>АМП!V_тп_21_3</vt:lpstr>
      <vt:lpstr>АМП!V_тп_21_5</vt:lpstr>
      <vt:lpstr>АМП!V_тп_21_6</vt:lpstr>
      <vt:lpstr>АМП!V_тп_21_8</vt:lpstr>
      <vt:lpstr>АМП!V_тп_21_9</vt:lpstr>
      <vt:lpstr>АМП!V_тп_22_10</vt:lpstr>
      <vt:lpstr>АМП!V_тп_22_11</vt:lpstr>
      <vt:lpstr>АМП!V_тп_22_3</vt:lpstr>
      <vt:lpstr>АМП!V_тп_22_5</vt:lpstr>
      <vt:lpstr>АМП!V_тп_22_6</vt:lpstr>
      <vt:lpstr>АМП!V_тп_22_8</vt:lpstr>
      <vt:lpstr>АМП!V_тп_22_9</vt:lpstr>
      <vt:lpstr>АМП!V_тп_23_10</vt:lpstr>
      <vt:lpstr>АМП!V_тп_23_11</vt:lpstr>
      <vt:lpstr>АМП!V_тп_23_3</vt:lpstr>
      <vt:lpstr>АМП!V_тп_23_5</vt:lpstr>
      <vt:lpstr>АМП!V_тп_23_6</vt:lpstr>
      <vt:lpstr>АМП!V_тп_23_8</vt:lpstr>
      <vt:lpstr>АМП!V_тп_23_9</vt:lpstr>
      <vt:lpstr>АМП!V_тп_5_10</vt:lpstr>
      <vt:lpstr>АМП!V_тп_5_11</vt:lpstr>
      <vt:lpstr>АМП!V_тп_5_8</vt:lpstr>
      <vt:lpstr>АМП!V_тп_5_9</vt:lpstr>
      <vt:lpstr>АМП!V_тп_6_10</vt:lpstr>
      <vt:lpstr>АМП!V_тп_6_11</vt:lpstr>
      <vt:lpstr>АМП!V_тп_6_3</vt:lpstr>
      <vt:lpstr>АМП!V_тп_6_5</vt:lpstr>
      <vt:lpstr>АМП!V_тп_6_6</vt:lpstr>
      <vt:lpstr>АМП!V_тп_6_8</vt:lpstr>
      <vt:lpstr>АМП!V_тп_6_9</vt:lpstr>
      <vt:lpstr>АМП!V_тп_7_10</vt:lpstr>
      <vt:lpstr>АМП!V_тп_7_11</vt:lpstr>
      <vt:lpstr>АМП!V_тп_7_3</vt:lpstr>
      <vt:lpstr>АМП!V_тп_7_5</vt:lpstr>
      <vt:lpstr>АМП!V_тп_7_6</vt:lpstr>
      <vt:lpstr>АМП!V_тп_7_8</vt:lpstr>
      <vt:lpstr>АМП!V_тп_7_9</vt:lpstr>
      <vt:lpstr>АМП!V_тп_8_10</vt:lpstr>
      <vt:lpstr>АМП!V_тп_8_11</vt:lpstr>
      <vt:lpstr>АМП!V_тп_8_3</vt:lpstr>
      <vt:lpstr>АМП!V_тп_8_5</vt:lpstr>
      <vt:lpstr>АМП!V_тп_8_6</vt:lpstr>
      <vt:lpstr>АМП!V_тп_8_8</vt:lpstr>
      <vt:lpstr>АМП!V_тп_8_9</vt:lpstr>
      <vt:lpstr>'АМП иные'!Заголовки_для_печати</vt:lpstr>
      <vt:lpstr>'АМП неотл'!Заголовки_для_печати</vt:lpstr>
      <vt:lpstr>АМПлеч!Заголовки_для_печати</vt:lpstr>
      <vt:lpstr>'АМПлеч (мед.реаб.)'!Заголовки_для_печати</vt:lpstr>
      <vt:lpstr>ВМП!Заголовки_для_печати</vt:lpstr>
      <vt:lpstr>'гепС ДС'!Заголовки_для_печати</vt:lpstr>
      <vt:lpstr>'ДН БСК'!Заголовки_для_печати</vt:lpstr>
      <vt:lpstr>'ДН ОЗ'!Заголовки_для_печати</vt:lpstr>
      <vt:lpstr>'ДН СД'!Заголовки_для_печати</vt:lpstr>
      <vt:lpstr>ДС!Заголовки_для_печати</vt:lpstr>
      <vt:lpstr>КС!Заголовки_для_печати</vt:lpstr>
      <vt:lpstr>КТ!Заголовки_для_печати</vt:lpstr>
      <vt:lpstr>МГИ!Заголовки_для_печати</vt:lpstr>
      <vt:lpstr>ПАИ!Заголовки_для_печати</vt:lpstr>
      <vt:lpstr>профосмотры!Заголовки_для_печати</vt:lpstr>
      <vt:lpstr>репродук!Заголовки_для_печати</vt:lpstr>
      <vt:lpstr>СМП!Заголовки_для_печати</vt:lpstr>
      <vt:lpstr>углубл!Заголовки_для_печати</vt:lpstr>
      <vt:lpstr>УЗИ!Заголовки_для_печати</vt:lpstr>
      <vt:lpstr>ЦЗ!Заголовки_для_печати</vt:lpstr>
      <vt:lpstr>ШСД!Заголовки_для_печати</vt:lpstr>
      <vt:lpstr>ШХЗ!Заголовки_для_печати</vt:lpstr>
      <vt:lpstr>АМП!Область_печати</vt:lpstr>
      <vt:lpstr>'КС ССХ'!Область_печати</vt:lpstr>
      <vt:lpstr>Свод!Область_печати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Гришина Мария Владимировна</dc:creator>
  <cp:lastModifiedBy>Брискина Бэлла Израилевна</cp:lastModifiedBy>
  <cp:lastPrinted>2025-06-25T12:23:49Z</cp:lastPrinted>
  <dcterms:created xsi:type="dcterms:W3CDTF">2025-05-27T06:33:19Z</dcterms:created>
  <dcterms:modified xsi:type="dcterms:W3CDTF">2025-06-27T11:40:33Z</dcterms:modified>
</cp:coreProperties>
</file>