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исходник район-МО" sheetId="1" r:id="rId1"/>
    <sheet name="район-видпом" sheetId="2" r:id="rId2"/>
    <sheet name=" район" sheetId="3" r:id="rId3"/>
    <sheet name="1пол " sheetId="4" r:id="rId4"/>
    <sheet name="1кс" sheetId="5" r:id="rId5"/>
    <sheet name=" 1дс" sheetId="6" r:id="rId6"/>
    <sheet name="1смп" sheetId="7" r:id="rId7"/>
  </sheets>
  <externalReferences>
    <externalReference r:id="rId10"/>
  </externalReferences>
  <definedNames>
    <definedName name="SMO_AMP_Plan">#REF!</definedName>
    <definedName name="SMO_AMP_Soc">#REF!</definedName>
    <definedName name="SMO_AMP_Tek">#REF!</definedName>
    <definedName name="_xlnm.Print_Area" localSheetId="2">' район'!$A$1:$F$41</definedName>
    <definedName name="_xlnm.Print_Area" localSheetId="4">'1кс'!$A$1:$E$40</definedName>
    <definedName name="_xlnm.Print_Area" localSheetId="3">'1пол '!$A$1:$E$42</definedName>
    <definedName name="_xlnm.Print_Area" localSheetId="6">'1смп'!$A$1:$F$30</definedName>
    <definedName name="Периоды">'[1]Списки'!$F$2:$F$17</definedName>
    <definedName name="Периоды_коды">'[1]Списки'!$F$2:$G$17</definedName>
    <definedName name="СМО">'[1]Списки'!$H$2:$H$13</definedName>
    <definedName name="СМО_коды">'[1]Списки'!$H$2:$I$13</definedName>
  </definedNames>
  <calcPr fullCalcOnLoad="1"/>
</workbook>
</file>

<file path=xl/sharedStrings.xml><?xml version="1.0" encoding="utf-8"?>
<sst xmlns="http://schemas.openxmlformats.org/spreadsheetml/2006/main" count="592" uniqueCount="186">
  <si>
    <t>МУЗ "Кондратьевская УБ"</t>
  </si>
  <si>
    <t>Всего опрошено, из них</t>
  </si>
  <si>
    <t>абс. знач.</t>
  </si>
  <si>
    <t>отно. знач.</t>
  </si>
  <si>
    <t>Бокситогорский район</t>
  </si>
  <si>
    <t>МУЗ" Бокситогорская ЦРБ"</t>
  </si>
  <si>
    <t>Волосовский район</t>
  </si>
  <si>
    <t>Волховский район</t>
  </si>
  <si>
    <t>Всеволожский район</t>
  </si>
  <si>
    <t>МУЗ "Сертоловская ЦГБ"</t>
  </si>
  <si>
    <t>Выборгский район</t>
  </si>
  <si>
    <t>МУЗ "Каменногорская ГБ"</t>
  </si>
  <si>
    <t>МУЗ "Советская РБ"</t>
  </si>
  <si>
    <t>Гатчинский район</t>
  </si>
  <si>
    <t>Кингисеппский район</t>
  </si>
  <si>
    <t>Кировский район</t>
  </si>
  <si>
    <t>Киришский район</t>
  </si>
  <si>
    <t>МУЗ " ЦРБ г. Кириши"</t>
  </si>
  <si>
    <t>Лодейнопольский район</t>
  </si>
  <si>
    <t>НУЗ "Линейная пол-ка на ст. Лодейное Поле ОАО РЖД"</t>
  </si>
  <si>
    <t>Ломоносовский район</t>
  </si>
  <si>
    <t>МУЗ " Лужская ЦРБ"</t>
  </si>
  <si>
    <t>МУЗ " Оредежская УБ"</t>
  </si>
  <si>
    <t>Подпорожский район</t>
  </si>
  <si>
    <t>Приозерский район</t>
  </si>
  <si>
    <t>МУЗ " Сланцевская ЦРБ"</t>
  </si>
  <si>
    <t>МУЗ "Тихвинская ЦРБ"</t>
  </si>
  <si>
    <t>МУЗ "Шугоозерская РБ"</t>
  </si>
  <si>
    <t>МП "Стоматологическая пол-ка" Тихвинского МР ЛО</t>
  </si>
  <si>
    <t>ГУЗ "Ленинградский обл. кардиологический диспансер"</t>
  </si>
  <si>
    <t>МУЗ "Киришская стомат пол-ка"</t>
  </si>
  <si>
    <t xml:space="preserve">    Удовлетворен</t>
  </si>
  <si>
    <t xml:space="preserve">                                                                                                           </t>
  </si>
  <si>
    <t xml:space="preserve">     </t>
  </si>
  <si>
    <t xml:space="preserve">                 Наименование </t>
  </si>
  <si>
    <t xml:space="preserve">   Всего </t>
  </si>
  <si>
    <t>отклонение</t>
  </si>
  <si>
    <t xml:space="preserve">       района, ЛПУ, вида помощи</t>
  </si>
  <si>
    <t>опрошено</t>
  </si>
  <si>
    <t xml:space="preserve">от плана </t>
  </si>
  <si>
    <t>4=3/2</t>
  </si>
  <si>
    <t>Бокситогорский район  всего:</t>
  </si>
  <si>
    <t>Поликлиника</t>
  </si>
  <si>
    <t>Стационар</t>
  </si>
  <si>
    <t>ДС</t>
  </si>
  <si>
    <t>Волосовский район всего:</t>
  </si>
  <si>
    <t>Волховский район всего:</t>
  </si>
  <si>
    <t>Всеволожский район всего:</t>
  </si>
  <si>
    <t>Выборгский район всего:</t>
  </si>
  <si>
    <t>Гатчинский район всего:</t>
  </si>
  <si>
    <t>Кингисеппский район всего:</t>
  </si>
  <si>
    <t>Кировский район всего:</t>
  </si>
  <si>
    <t>МУЗ "Стоматологическая пол-ка г. Кировска"</t>
  </si>
  <si>
    <t>Киришский район всего:</t>
  </si>
  <si>
    <t>Лодейнопольский район всего:</t>
  </si>
  <si>
    <t>Ломоносовский район всего:</t>
  </si>
  <si>
    <t>Лужский район всего:</t>
  </si>
  <si>
    <t>Подпорожский район всего:</t>
  </si>
  <si>
    <t>Приозерский район всего:</t>
  </si>
  <si>
    <t>Сланцевский район всего:</t>
  </si>
  <si>
    <t>Тихвинский район всего:</t>
  </si>
  <si>
    <t>Тосненский район всего:</t>
  </si>
  <si>
    <t>ИТОГО по районам:</t>
  </si>
  <si>
    <t>Областные ЛПУ всего:</t>
  </si>
  <si>
    <t>ВСЕГО по ЛО:</t>
  </si>
  <si>
    <t xml:space="preserve">                                                                                            </t>
  </si>
  <si>
    <t xml:space="preserve">       Наименование района, вид помощи</t>
  </si>
  <si>
    <t>Стационарозамещающая помощь</t>
  </si>
  <si>
    <t xml:space="preserve">Лужский район </t>
  </si>
  <si>
    <t xml:space="preserve">Сланцевский район </t>
  </si>
  <si>
    <t xml:space="preserve">Тихвинский район </t>
  </si>
  <si>
    <t xml:space="preserve">Тосненский район </t>
  </si>
  <si>
    <t>ИТОГО по районам ЛО:</t>
  </si>
  <si>
    <t xml:space="preserve">                                                                                                                       </t>
  </si>
  <si>
    <t xml:space="preserve">       Наименование района/</t>
  </si>
  <si>
    <t xml:space="preserve">              дневной стационар</t>
  </si>
  <si>
    <t xml:space="preserve">Бокситогорский район  </t>
  </si>
  <si>
    <t>ВСЕГО по ДС в районах ЛО:</t>
  </si>
  <si>
    <t xml:space="preserve">                                                                     Отчет   </t>
  </si>
  <si>
    <t xml:space="preserve">                         по удовлетворенности качеством и доступностью оказания</t>
  </si>
  <si>
    <t xml:space="preserve"> круглосуточный  стационар</t>
  </si>
  <si>
    <t>ИТОГО по круглосут. стац. в районах ЛО:</t>
  </si>
  <si>
    <t xml:space="preserve">                                                                                                                                   </t>
  </si>
  <si>
    <t xml:space="preserve">              поликлиника</t>
  </si>
  <si>
    <t>ИТОГО по поликлинике в районах ЛО:</t>
  </si>
  <si>
    <t>Областные учреждения:</t>
  </si>
  <si>
    <t xml:space="preserve">  от плана </t>
  </si>
  <si>
    <t xml:space="preserve">           Приложение 3</t>
  </si>
  <si>
    <t>ООО "СтомаМедСервис"</t>
  </si>
  <si>
    <t xml:space="preserve"> </t>
  </si>
  <si>
    <t>Всего опрош</t>
  </si>
  <si>
    <t xml:space="preserve"> из них</t>
  </si>
  <si>
    <t xml:space="preserve">         Удовлетворен</t>
  </si>
  <si>
    <t xml:space="preserve">   Наименование района, вид помощи</t>
  </si>
  <si>
    <t xml:space="preserve">                                   по удовлетворенности доступностью и качеством  оказания</t>
  </si>
  <si>
    <t xml:space="preserve">                                                          </t>
  </si>
  <si>
    <t xml:space="preserve">Сосновоборский городской округ </t>
  </si>
  <si>
    <t>Сосновоборский городской округ всего:</t>
  </si>
  <si>
    <t xml:space="preserve">                                                                                                                               Приложение 8</t>
  </si>
  <si>
    <t xml:space="preserve">                                                                              Отчет   </t>
  </si>
  <si>
    <t xml:space="preserve">                                по удовлетворенности  доступностью и качеством оказания</t>
  </si>
  <si>
    <t xml:space="preserve">                             по удовлетворенности  доступностью и качеством оказания</t>
  </si>
  <si>
    <t xml:space="preserve">                                                                            Отчет   </t>
  </si>
  <si>
    <r>
      <t xml:space="preserve">                                              </t>
    </r>
    <r>
      <rPr>
        <sz val="11"/>
        <rFont val="Times New Roman"/>
        <family val="1"/>
      </rPr>
      <t xml:space="preserve">амбулаторно-поликлинической медицинской помощи  </t>
    </r>
  </si>
  <si>
    <t xml:space="preserve">             Приложение 6</t>
  </si>
  <si>
    <t xml:space="preserve">         по удовлетворенности доступностью и качеством оказания медицинской помощи</t>
  </si>
  <si>
    <t xml:space="preserve">                          по удовлетворенности доступностью и качеством оказания</t>
  </si>
  <si>
    <r>
      <t xml:space="preserve">                                                                                   </t>
    </r>
    <r>
      <rPr>
        <sz val="11"/>
        <rFont val="Times New Roman"/>
        <family val="1"/>
      </rPr>
      <t xml:space="preserve">    ОТЧЕТ</t>
    </r>
  </si>
  <si>
    <t xml:space="preserve">         Приложение 4</t>
  </si>
  <si>
    <t>МБУЗ "Гатчинская ЦРКБ"</t>
  </si>
  <si>
    <t>МБУЗ "РБ №2 п. Вырица"</t>
  </si>
  <si>
    <t>Сосновоборский городской округ</t>
  </si>
  <si>
    <t xml:space="preserve">                                                                                      ОТЧЕТ</t>
  </si>
  <si>
    <r>
      <t xml:space="preserve">                                                                            </t>
    </r>
    <r>
      <rPr>
        <sz val="11"/>
        <rFont val="Times New Roman"/>
        <family val="1"/>
      </rPr>
      <t xml:space="preserve"> Отчет</t>
    </r>
  </si>
  <si>
    <r>
      <t xml:space="preserve">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Приложение 7</t>
    </r>
  </si>
  <si>
    <t xml:space="preserve">          Удовлетворен</t>
  </si>
  <si>
    <t xml:space="preserve">                      медицинской помощи в круглосуточных стационарах районов и                       </t>
  </si>
  <si>
    <t xml:space="preserve">                в медицинских организациях районов и областных медицинских организациях                                    </t>
  </si>
  <si>
    <t xml:space="preserve">             медицинской помощи в МО районов  и областных МО Ленинградской области</t>
  </si>
  <si>
    <t>по видам помощи в районах и областных медицинских организациях  Ленинградской области</t>
  </si>
  <si>
    <t xml:space="preserve">                 медицинской помощи в  районах  и областных медицинских организациях </t>
  </si>
  <si>
    <t>5=4-75%</t>
  </si>
  <si>
    <t>* 75% - плановый показатель удовлетворенности по Территориальной программе ЛО.</t>
  </si>
  <si>
    <t>МБУЗ" Волосовская ЦРБ"</t>
  </si>
  <si>
    <t>МБУЗ" Волховская ЦРБ"</t>
  </si>
  <si>
    <t>МУЗ "Стоматологическая пол-ка" Бокситогорского муниципального  р-на ЛО</t>
  </si>
  <si>
    <t>МБУЗ "Волховская стоматологическая пол-ка"</t>
  </si>
  <si>
    <t>МБУЗ" Всеволожская КЦРБ"</t>
  </si>
  <si>
    <t>МБУЗ "Токсовская РБ"</t>
  </si>
  <si>
    <t>МБУЗ "Родильный дом г. Выборга</t>
  </si>
  <si>
    <t>АУ "Стоматологическая пол-ка г. Выборга</t>
  </si>
  <si>
    <t>МБУЗ" Выборгская ЦРБ"</t>
  </si>
  <si>
    <t>МБУЗ "Выборгская детская ГБ"</t>
  </si>
  <si>
    <t>МБУЗ "Светогорская РБ"</t>
  </si>
  <si>
    <t>МБУЗ "Рощинская РБ"</t>
  </si>
  <si>
    <t>МБУЗ "Приморская РБ"</t>
  </si>
  <si>
    <t>МБУЗ "Кингисеппская ЦРБ им П.Н. Прохорова"</t>
  </si>
  <si>
    <t>МБУЗ "Ивангородская  ГБ"</t>
  </si>
  <si>
    <t>МБУЗ "Кировская ЦРБ"</t>
  </si>
  <si>
    <t>МБУЗ " Лодейнопольская ЦРБ"</t>
  </si>
  <si>
    <t>МБУЗ " ЦБ Ломоносовского р-на "</t>
  </si>
  <si>
    <t>МБУЗ " Подпорожская ЦРБ"</t>
  </si>
  <si>
    <t>МБУЗ " Приозерская ЦРБ"</t>
  </si>
  <si>
    <t>ФГБУЗ " ЦМСЧ №38 ФМБА"</t>
  </si>
  <si>
    <t>МБУЗ "Тосненская ЦРБ"</t>
  </si>
  <si>
    <t>ГБУЗ "Ленинградская обл. клиническая больница"</t>
  </si>
  <si>
    <t>ГБУЗ "Ленинградский обл. онкологический диспансер"</t>
  </si>
  <si>
    <t>ЛОГБУЗ "Детская клиническая больница"</t>
  </si>
  <si>
    <t>ГБУЗ "ЛеноблЦентр"</t>
  </si>
  <si>
    <t>ГБОУ ВПО СЗГМУ им. И.И.Мечникова Минздравсоцразвития России</t>
  </si>
  <si>
    <t xml:space="preserve">* 75% - плановый показатель удовлетворенности по Территориальной программе ЛО </t>
  </si>
  <si>
    <t>относ. знач.</t>
  </si>
  <si>
    <t>* 75% - плановый показатель удовлетворенности по Территориальной программе ЛО</t>
  </si>
  <si>
    <t>ЛОГБУЗ Детская клиническая больница</t>
  </si>
  <si>
    <t>ГБУЗ Ленинградская областная клиническая больница</t>
  </si>
  <si>
    <t>ГБУЗ Ленинградский областной онкологический диспансер</t>
  </si>
  <si>
    <t>ГАУЗ "Ленинградский обл. кардиологический диспансер"</t>
  </si>
  <si>
    <t>ГАУЗ Ленинградский областной кардиологический диспансер</t>
  </si>
  <si>
    <t xml:space="preserve">              медицинской помощи в стационарозамещающих отделениях медицинских организаций</t>
  </si>
  <si>
    <t xml:space="preserve">                                                         </t>
  </si>
  <si>
    <t>НУЗ "Узловая б-ца на ст. Выборг" ОАО "РЖД"</t>
  </si>
  <si>
    <t xml:space="preserve">  </t>
  </si>
  <si>
    <t>НУЗ "Отделенческая б-ца на ст. Волховстрой"ОАО РЖД"</t>
  </si>
  <si>
    <t>Приложение 5</t>
  </si>
  <si>
    <t>Скорая медицинская помощь</t>
  </si>
  <si>
    <t xml:space="preserve">МБУЗ "Станция СМП г. Выборга" </t>
  </si>
  <si>
    <t>ВСЕГО по СМП в районах ЛО:</t>
  </si>
  <si>
    <t>Всего опрошено</t>
  </si>
  <si>
    <t xml:space="preserve">           Приложение 9</t>
  </si>
  <si>
    <t xml:space="preserve">                 скорой медицинской помощи вне медицинской организации в  районах   </t>
  </si>
  <si>
    <t xml:space="preserve">   Наименование района, СМП</t>
  </si>
  <si>
    <t>ООО "МЦ"Здоровье"</t>
  </si>
  <si>
    <t>ООО "ООО "Санаторий-профилакторий Гатчинского ДСК"</t>
  </si>
  <si>
    <t>ГБОУ ВПО СПБМУ им.И.П.Павлова Минздрава России</t>
  </si>
  <si>
    <t>ФГБУЗ КБ №122 им.Л.Г.Соколова ФМБА России</t>
  </si>
  <si>
    <t>ФГБУ "ФЦСКЭ им.В.А.Алмазова" Мнздрава России</t>
  </si>
  <si>
    <t>СПКК ФГБУ "НМХЦ им.Н.И.Пирогова Минздрава России</t>
  </si>
  <si>
    <t>ВСЕГО по ДС в областных учреждениях</t>
  </si>
  <si>
    <t>ООО "ЭМСИПИ-Медикейр"</t>
  </si>
  <si>
    <t xml:space="preserve">                              при проведении  опросов  за  2013 год</t>
  </si>
  <si>
    <t xml:space="preserve">                 при проведении опросов в медицинских организациях и вне МО за 2013 год</t>
  </si>
  <si>
    <t xml:space="preserve">                                         Ленинградской области за  2013 год</t>
  </si>
  <si>
    <t xml:space="preserve">                            Ленинградской области при проведении  опросов  за 2013 год</t>
  </si>
  <si>
    <t xml:space="preserve">            областных медицинских организациях Ленинградской области   за 2013 год</t>
  </si>
  <si>
    <t xml:space="preserve">                        районов Ленинградской области при проведении  опросов за 2013 год  </t>
  </si>
  <si>
    <t>Ленинградской области при проведении опросов за 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</si>
</sst>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172" fontId="4" fillId="24" borderId="16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172" fontId="4" fillId="24" borderId="18" xfId="0" applyNumberFormat="1" applyFont="1" applyFill="1" applyBorder="1" applyAlignment="1">
      <alignment/>
    </xf>
    <xf numFmtId="0" fontId="5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172" fontId="4" fillId="24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172" fontId="7" fillId="24" borderId="22" xfId="0" applyNumberFormat="1" applyFont="1" applyFill="1" applyBorder="1" applyAlignment="1">
      <alignment/>
    </xf>
    <xf numFmtId="172" fontId="7" fillId="24" borderId="23" xfId="0" applyNumberFormat="1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2" fontId="4" fillId="24" borderId="18" xfId="0" applyNumberFormat="1" applyFont="1" applyFill="1" applyBorder="1" applyAlignment="1">
      <alignment/>
    </xf>
    <xf numFmtId="0" fontId="6" fillId="24" borderId="21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24" borderId="17" xfId="0" applyFont="1" applyFill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24" borderId="22" xfId="0" applyFont="1" applyFill="1" applyBorder="1" applyAlignment="1">
      <alignment/>
    </xf>
    <xf numFmtId="172" fontId="6" fillId="24" borderId="22" xfId="0" applyNumberFormat="1" applyFont="1" applyFill="1" applyBorder="1" applyAlignment="1">
      <alignment/>
    </xf>
    <xf numFmtId="172" fontId="6" fillId="24" borderId="23" xfId="0" applyNumberFormat="1" applyFont="1" applyFill="1" applyBorder="1" applyAlignment="1">
      <alignment/>
    </xf>
    <xf numFmtId="0" fontId="5" fillId="24" borderId="11" xfId="0" applyFont="1" applyFill="1" applyBorder="1" applyAlignment="1">
      <alignment vertical="center"/>
    </xf>
    <xf numFmtId="0" fontId="5" fillId="24" borderId="16" xfId="0" applyFont="1" applyFill="1" applyBorder="1" applyAlignment="1">
      <alignment vertical="center"/>
    </xf>
    <xf numFmtId="172" fontId="5" fillId="24" borderId="24" xfId="0" applyNumberFormat="1" applyFont="1" applyFill="1" applyBorder="1" applyAlignment="1">
      <alignment vertical="center"/>
    </xf>
    <xf numFmtId="0" fontId="5" fillId="24" borderId="17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172" fontId="5" fillId="24" borderId="18" xfId="0" applyNumberFormat="1" applyFont="1" applyFill="1" applyBorder="1" applyAlignment="1">
      <alignment vertical="center"/>
    </xf>
    <xf numFmtId="172" fontId="5" fillId="24" borderId="36" xfId="0" applyNumberFormat="1" applyFont="1" applyFill="1" applyBorder="1" applyAlignment="1">
      <alignment vertical="center"/>
    </xf>
    <xf numFmtId="172" fontId="5" fillId="24" borderId="28" xfId="0" applyNumberFormat="1" applyFont="1" applyFill="1" applyBorder="1" applyAlignment="1">
      <alignment vertical="center"/>
    </xf>
    <xf numFmtId="172" fontId="5" fillId="24" borderId="37" xfId="0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/>
    </xf>
    <xf numFmtId="172" fontId="7" fillId="7" borderId="16" xfId="0" applyNumberFormat="1" applyFont="1" applyFill="1" applyBorder="1" applyAlignment="1">
      <alignment/>
    </xf>
    <xf numFmtId="172" fontId="7" fillId="7" borderId="12" xfId="0" applyNumberFormat="1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72" fontId="7" fillId="4" borderId="16" xfId="0" applyNumberFormat="1" applyFont="1" applyFill="1" applyBorder="1" applyAlignment="1">
      <alignment/>
    </xf>
    <xf numFmtId="172" fontId="7" fillId="4" borderId="3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4" borderId="17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172" fontId="7" fillId="4" borderId="18" xfId="0" applyNumberFormat="1" applyFont="1" applyFill="1" applyBorder="1" applyAlignment="1">
      <alignment/>
    </xf>
    <xf numFmtId="172" fontId="7" fillId="24" borderId="16" xfId="0" applyNumberFormat="1" applyFont="1" applyFill="1" applyBorder="1" applyAlignment="1">
      <alignment/>
    </xf>
    <xf numFmtId="172" fontId="7" fillId="7" borderId="18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172" fontId="4" fillId="0" borderId="35" xfId="0" applyNumberFormat="1" applyFont="1" applyBorder="1" applyAlignment="1">
      <alignment/>
    </xf>
    <xf numFmtId="0" fontId="7" fillId="7" borderId="21" xfId="0" applyFont="1" applyFill="1" applyBorder="1" applyAlignment="1">
      <alignment/>
    </xf>
    <xf numFmtId="0" fontId="8" fillId="0" borderId="26" xfId="0" applyFont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4" borderId="38" xfId="0" applyFont="1" applyFill="1" applyBorder="1" applyAlignment="1">
      <alignment/>
    </xf>
    <xf numFmtId="172" fontId="7" fillId="4" borderId="38" xfId="0" applyNumberFormat="1" applyFont="1" applyFill="1" applyBorder="1" applyAlignment="1">
      <alignment/>
    </xf>
    <xf numFmtId="0" fontId="5" fillId="0" borderId="18" xfId="0" applyFont="1" applyBorder="1" applyAlignment="1">
      <alignment vertical="center" wrapText="1"/>
    </xf>
    <xf numFmtId="172" fontId="5" fillId="24" borderId="18" xfId="0" applyNumberFormat="1" applyFont="1" applyFill="1" applyBorder="1" applyAlignment="1">
      <alignment vertical="center" wrapText="1"/>
    </xf>
    <xf numFmtId="172" fontId="5" fillId="0" borderId="18" xfId="0" applyNumberFormat="1" applyFont="1" applyBorder="1" applyAlignment="1">
      <alignment vertical="center" wrapText="1"/>
    </xf>
    <xf numFmtId="0" fontId="5" fillId="24" borderId="18" xfId="0" applyFont="1" applyFill="1" applyBorder="1" applyAlignment="1">
      <alignment vertical="center" wrapText="1"/>
    </xf>
    <xf numFmtId="172" fontId="5" fillId="24" borderId="36" xfId="0" applyNumberFormat="1" applyFont="1" applyFill="1" applyBorder="1" applyAlignment="1">
      <alignment vertical="center" wrapText="1"/>
    </xf>
    <xf numFmtId="2" fontId="4" fillId="24" borderId="16" xfId="0" applyNumberFormat="1" applyFont="1" applyFill="1" applyBorder="1" applyAlignment="1">
      <alignment/>
    </xf>
    <xf numFmtId="2" fontId="7" fillId="24" borderId="39" xfId="0" applyNumberFormat="1" applyFont="1" applyFill="1" applyBorder="1" applyAlignment="1">
      <alignment/>
    </xf>
    <xf numFmtId="0" fontId="8" fillId="0" borderId="35" xfId="0" applyFont="1" applyBorder="1" applyAlignment="1">
      <alignment horizontal="center"/>
    </xf>
    <xf numFmtId="2" fontId="4" fillId="24" borderId="20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5" fillId="24" borderId="40" xfId="0" applyFont="1" applyFill="1" applyBorder="1" applyAlignment="1">
      <alignment/>
    </xf>
    <xf numFmtId="0" fontId="4" fillId="24" borderId="38" xfId="0" applyFont="1" applyFill="1" applyBorder="1" applyAlignment="1">
      <alignment/>
    </xf>
    <xf numFmtId="2" fontId="4" fillId="24" borderId="38" xfId="0" applyNumberFormat="1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172" fontId="0" fillId="0" borderId="0" xfId="0" applyNumberFormat="1" applyAlignment="1">
      <alignment/>
    </xf>
    <xf numFmtId="2" fontId="7" fillId="24" borderId="22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0" fontId="4" fillId="4" borderId="17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vertical="center" wrapText="1"/>
    </xf>
    <xf numFmtId="172" fontId="5" fillId="24" borderId="27" xfId="0" applyNumberFormat="1" applyFont="1" applyFill="1" applyBorder="1" applyAlignment="1">
      <alignment vertical="center"/>
    </xf>
    <xf numFmtId="0" fontId="9" fillId="0" borderId="28" xfId="0" applyFont="1" applyBorder="1" applyAlignment="1">
      <alignment/>
    </xf>
    <xf numFmtId="0" fontId="9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9" fillId="0" borderId="20" xfId="0" applyFont="1" applyBorder="1" applyAlignment="1">
      <alignment horizontal="center"/>
    </xf>
    <xf numFmtId="2" fontId="4" fillId="0" borderId="27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24" borderId="11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2" fontId="4" fillId="0" borderId="35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7" fillId="0" borderId="23" xfId="0" applyNumberFormat="1" applyFont="1" applyBorder="1" applyAlignment="1">
      <alignment/>
    </xf>
    <xf numFmtId="0" fontId="7" fillId="7" borderId="40" xfId="0" applyFont="1" applyFill="1" applyBorder="1" applyAlignment="1">
      <alignment/>
    </xf>
    <xf numFmtId="0" fontId="7" fillId="7" borderId="38" xfId="0" applyFont="1" applyFill="1" applyBorder="1" applyAlignment="1">
      <alignment/>
    </xf>
    <xf numFmtId="172" fontId="7" fillId="7" borderId="38" xfId="0" applyNumberFormat="1" applyFont="1" applyFill="1" applyBorder="1" applyAlignment="1">
      <alignment/>
    </xf>
    <xf numFmtId="172" fontId="7" fillId="7" borderId="41" xfId="0" applyNumberFormat="1" applyFont="1" applyFill="1" applyBorder="1" applyAlignment="1">
      <alignment/>
    </xf>
    <xf numFmtId="2" fontId="4" fillId="24" borderId="37" xfId="0" applyNumberFormat="1" applyFont="1" applyFill="1" applyBorder="1" applyAlignment="1">
      <alignment/>
    </xf>
    <xf numFmtId="0" fontId="4" fillId="4" borderId="40" xfId="0" applyFont="1" applyFill="1" applyBorder="1" applyAlignment="1">
      <alignment/>
    </xf>
    <xf numFmtId="172" fontId="7" fillId="4" borderId="41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172" fontId="4" fillId="24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4" fillId="4" borderId="17" xfId="0" applyFont="1" applyFill="1" applyBorder="1" applyAlignment="1">
      <alignment vertical="center"/>
    </xf>
    <xf numFmtId="172" fontId="5" fillId="24" borderId="14" xfId="0" applyNumberFormat="1" applyFont="1" applyFill="1" applyBorder="1" applyAlignment="1">
      <alignment vertical="center" wrapText="1"/>
    </xf>
    <xf numFmtId="172" fontId="5" fillId="24" borderId="15" xfId="0" applyNumberFormat="1" applyFont="1" applyFill="1" applyBorder="1" applyAlignment="1">
      <alignment vertical="center" wrapText="1"/>
    </xf>
    <xf numFmtId="172" fontId="4" fillId="24" borderId="37" xfId="0" applyNumberFormat="1" applyFont="1" applyFill="1" applyBorder="1" applyAlignment="1">
      <alignment/>
    </xf>
    <xf numFmtId="0" fontId="4" fillId="24" borderId="42" xfId="0" applyFont="1" applyFill="1" applyBorder="1" applyAlignment="1">
      <alignment/>
    </xf>
    <xf numFmtId="0" fontId="4" fillId="25" borderId="18" xfId="0" applyFont="1" applyFill="1" applyBorder="1" applyAlignment="1">
      <alignment/>
    </xf>
    <xf numFmtId="0" fontId="27" fillId="0" borderId="0" xfId="0" applyFont="1" applyFill="1" applyAlignment="1">
      <alignment/>
    </xf>
    <xf numFmtId="172" fontId="4" fillId="0" borderId="12" xfId="0" applyNumberFormat="1" applyFont="1" applyBorder="1" applyAlignment="1">
      <alignment/>
    </xf>
    <xf numFmtId="0" fontId="4" fillId="22" borderId="17" xfId="0" applyFont="1" applyFill="1" applyBorder="1" applyAlignment="1">
      <alignment/>
    </xf>
    <xf numFmtId="0" fontId="4" fillId="22" borderId="18" xfId="0" applyFont="1" applyFill="1" applyBorder="1" applyAlignment="1">
      <alignment/>
    </xf>
    <xf numFmtId="172" fontId="4" fillId="22" borderId="16" xfId="0" applyNumberFormat="1" applyFont="1" applyFill="1" applyBorder="1" applyAlignment="1">
      <alignment/>
    </xf>
    <xf numFmtId="172" fontId="4" fillId="22" borderId="12" xfId="0" applyNumberFormat="1" applyFont="1" applyFill="1" applyBorder="1" applyAlignment="1">
      <alignment/>
    </xf>
    <xf numFmtId="172" fontId="7" fillId="22" borderId="16" xfId="0" applyNumberFormat="1" applyFont="1" applyFill="1" applyBorder="1" applyAlignment="1">
      <alignment/>
    </xf>
    <xf numFmtId="172" fontId="4" fillId="22" borderId="18" xfId="0" applyNumberFormat="1" applyFont="1" applyFill="1" applyBorder="1" applyAlignment="1">
      <alignment/>
    </xf>
    <xf numFmtId="0" fontId="7" fillId="7" borderId="43" xfId="0" applyFont="1" applyFill="1" applyBorder="1" applyAlignment="1">
      <alignment/>
    </xf>
    <xf numFmtId="172" fontId="7" fillId="7" borderId="43" xfId="0" applyNumberFormat="1" applyFont="1" applyFill="1" applyBorder="1" applyAlignment="1">
      <alignment/>
    </xf>
    <xf numFmtId="172" fontId="7" fillId="7" borderId="44" xfId="0" applyNumberFormat="1" applyFont="1" applyFill="1" applyBorder="1" applyAlignment="1">
      <alignment/>
    </xf>
    <xf numFmtId="172" fontId="4" fillId="22" borderId="37" xfId="0" applyNumberFormat="1" applyFont="1" applyFill="1" applyBorder="1" applyAlignment="1">
      <alignment/>
    </xf>
    <xf numFmtId="172" fontId="7" fillId="4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2" fontId="7" fillId="24" borderId="24" xfId="0" applyNumberFormat="1" applyFont="1" applyFill="1" applyBorder="1" applyAlignment="1">
      <alignment/>
    </xf>
    <xf numFmtId="172" fontId="7" fillId="0" borderId="45" xfId="0" applyNumberFormat="1" applyFont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172" fontId="4" fillId="24" borderId="18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4" fillId="24" borderId="18" xfId="0" applyFont="1" applyFill="1" applyBorder="1" applyAlignment="1">
      <alignment vertical="center"/>
    </xf>
    <xf numFmtId="172" fontId="4" fillId="24" borderId="18" xfId="0" applyNumberFormat="1" applyFont="1" applyFill="1" applyBorder="1" applyAlignment="1">
      <alignment vertical="center"/>
    </xf>
    <xf numFmtId="172" fontId="4" fillId="24" borderId="37" xfId="0" applyNumberFormat="1" applyFont="1" applyFill="1" applyBorder="1" applyAlignment="1">
      <alignment vertical="center"/>
    </xf>
    <xf numFmtId="172" fontId="4" fillId="24" borderId="28" xfId="0" applyNumberFormat="1" applyFont="1" applyFill="1" applyBorder="1" applyAlignment="1">
      <alignment vertical="center"/>
    </xf>
    <xf numFmtId="172" fontId="4" fillId="24" borderId="36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172" fontId="4" fillId="24" borderId="24" xfId="0" applyNumberFormat="1" applyFont="1" applyFill="1" applyBorder="1" applyAlignment="1">
      <alignment vertical="center"/>
    </xf>
    <xf numFmtId="172" fontId="4" fillId="24" borderId="2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172" fontId="4" fillId="24" borderId="14" xfId="0" applyNumberFormat="1" applyFont="1" applyFill="1" applyBorder="1" applyAlignment="1">
      <alignment vertical="center"/>
    </xf>
    <xf numFmtId="172" fontId="4" fillId="24" borderId="44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wrapText="1"/>
    </xf>
    <xf numFmtId="0" fontId="5" fillId="24" borderId="17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vertical="center" wrapText="1"/>
    </xf>
    <xf numFmtId="172" fontId="4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6" fillId="24" borderId="24" xfId="0" applyFont="1" applyFill="1" applyBorder="1" applyAlignment="1">
      <alignment vertical="center"/>
    </xf>
    <xf numFmtId="172" fontId="6" fillId="24" borderId="24" xfId="0" applyNumberFormat="1" applyFont="1" applyFill="1" applyBorder="1" applyAlignment="1">
      <alignment vertical="center"/>
    </xf>
    <xf numFmtId="172" fontId="6" fillId="24" borderId="27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/>
    </xf>
    <xf numFmtId="0" fontId="4" fillId="0" borderId="42" xfId="0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/>
    </xf>
    <xf numFmtId="0" fontId="6" fillId="24" borderId="46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2" fontId="7" fillId="24" borderId="43" xfId="0" applyNumberFormat="1" applyFont="1" applyFill="1" applyBorder="1" applyAlignment="1">
      <alignment/>
    </xf>
    <xf numFmtId="172" fontId="7" fillId="0" borderId="44" xfId="0" applyNumberFormat="1" applyFont="1" applyBorder="1" applyAlignment="1">
      <alignment/>
    </xf>
    <xf numFmtId="172" fontId="4" fillId="0" borderId="37" xfId="0" applyNumberFormat="1" applyFont="1" applyFill="1" applyBorder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0" fillId="0" borderId="17" xfId="0" applyBorder="1" applyAlignment="1">
      <alignment/>
    </xf>
    <xf numFmtId="2" fontId="7" fillId="24" borderId="4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7" fillId="25" borderId="16" xfId="0" applyFont="1" applyFill="1" applyBorder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172" fontId="7" fillId="24" borderId="22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росы"/>
      <sheetName val="Списки"/>
    </sheetNames>
    <sheetDataSet>
      <sheetData sheetId="1">
        <row r="2">
          <cell r="F2" t="str">
            <v>I квартал 2010 г.</v>
          </cell>
          <cell r="G2" t="str">
            <v>I кв.2010</v>
          </cell>
          <cell r="H2" t="str">
            <v>ЗАО СК АВЕСТА-Мед</v>
          </cell>
          <cell r="I2" t="str">
            <v>01</v>
          </cell>
        </row>
        <row r="3">
          <cell r="F3" t="str">
            <v>II квартал 2010 г.</v>
          </cell>
          <cell r="G3" t="str">
            <v>II кв.2010</v>
          </cell>
          <cell r="H3" t="str">
            <v>ЗАО СМК АСК-МЕД</v>
          </cell>
          <cell r="I3" t="str">
            <v>02</v>
          </cell>
        </row>
        <row r="4">
          <cell r="F4" t="str">
            <v>III квартал 2010 г.</v>
          </cell>
          <cell r="G4" t="str">
            <v>III кв.2010</v>
          </cell>
          <cell r="H4" t="str">
            <v>ЗАО Сосновоборская медицинская страховая организация</v>
          </cell>
          <cell r="I4" t="str">
            <v>03</v>
          </cell>
        </row>
        <row r="5">
          <cell r="F5" t="str">
            <v>IV квартал 2010 г.</v>
          </cell>
          <cell r="G5" t="str">
            <v>IV кв.2010</v>
          </cell>
          <cell r="H5" t="str">
            <v>Ленинградский областной филиал ООО ВК-Милосердие</v>
          </cell>
          <cell r="I5" t="str">
            <v>04</v>
          </cell>
        </row>
        <row r="6">
          <cell r="F6" t="str">
            <v>I квартал 2011 г.</v>
          </cell>
          <cell r="G6" t="str">
            <v>I кв. 2011</v>
          </cell>
          <cell r="H6" t="str">
            <v>ОАО Городская страховая медицинская компания</v>
          </cell>
          <cell r="I6" t="str">
            <v>05</v>
          </cell>
        </row>
        <row r="7">
          <cell r="F7" t="str">
            <v>II квартал 2011 г.</v>
          </cell>
          <cell r="G7" t="str">
            <v>II кв. 2011</v>
          </cell>
          <cell r="H7" t="str">
            <v>ООО СК Медэкспресс плюс</v>
          </cell>
          <cell r="I7" t="str">
            <v>06</v>
          </cell>
        </row>
        <row r="8">
          <cell r="F8" t="str">
            <v>III квартал 2011 г.</v>
          </cell>
          <cell r="G8" t="str">
            <v>III кв. 2011</v>
          </cell>
          <cell r="H8" t="str">
            <v>ООО СМК Русский мир</v>
          </cell>
          <cell r="I8" t="str">
            <v>07</v>
          </cell>
        </row>
        <row r="9">
          <cell r="F9" t="str">
            <v>IV квартал 2011 г.</v>
          </cell>
          <cell r="G9" t="str">
            <v>IV кв. 2011</v>
          </cell>
          <cell r="H9" t="str">
            <v>СЗ филиал ООО РЕСО-Мед</v>
          </cell>
          <cell r="I9" t="str">
            <v>08</v>
          </cell>
        </row>
        <row r="10">
          <cell r="F10" t="str">
            <v>I квартал 2012 г.</v>
          </cell>
          <cell r="G10" t="str">
            <v>I кв. 2012</v>
          </cell>
          <cell r="H10" t="str">
            <v>СПб филиал ОАО Страховая компания СОГАЗ-Мед</v>
          </cell>
          <cell r="I10" t="str">
            <v>09</v>
          </cell>
        </row>
        <row r="11">
          <cell r="F11" t="str">
            <v>II квартал 2012 г.</v>
          </cell>
          <cell r="G11" t="str">
            <v>II кв. 2012</v>
          </cell>
          <cell r="H11" t="str">
            <v>Филиал ЗАО МАКС-М в СПб</v>
          </cell>
          <cell r="I11" t="str">
            <v>10</v>
          </cell>
        </row>
        <row r="12">
          <cell r="F12" t="str">
            <v>III квартал 2012 г.</v>
          </cell>
          <cell r="G12" t="str">
            <v>III кв. 2012</v>
          </cell>
          <cell r="H12" t="str">
            <v>Филиал ОАО СК РОСНО-МС в ЛО</v>
          </cell>
          <cell r="I12" t="str">
            <v>11</v>
          </cell>
        </row>
        <row r="13">
          <cell r="F13" t="str">
            <v>IV квартал 2012 г.</v>
          </cell>
          <cell r="G13" t="str">
            <v>IV кв. 2012</v>
          </cell>
          <cell r="H13" t="str">
            <v>Филиал ООО РГС-Медицина-Росгострах-СПб-Медицина</v>
          </cell>
          <cell r="I13" t="str">
            <v>12</v>
          </cell>
        </row>
        <row r="14">
          <cell r="F14" t="str">
            <v>I квартал 2013 г.</v>
          </cell>
          <cell r="G14" t="str">
            <v>I кв. 2013</v>
          </cell>
        </row>
        <row r="15">
          <cell r="F15" t="str">
            <v>II квартал 2013 г.</v>
          </cell>
          <cell r="G15" t="str">
            <v>II кв. 2013</v>
          </cell>
        </row>
        <row r="16">
          <cell r="F16" t="str">
            <v>III квартал 2013 г.</v>
          </cell>
          <cell r="G16" t="str">
            <v>III кв. 2013</v>
          </cell>
        </row>
        <row r="17">
          <cell r="F17" t="str">
            <v>IV квартал 2013 г.</v>
          </cell>
          <cell r="G17" t="str">
            <v>IV кв.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234"/>
  <sheetViews>
    <sheetView zoomScalePageLayoutView="0" workbookViewId="0" topLeftCell="A1">
      <pane ySplit="10" topLeftCell="BM21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48.28125" style="0" customWidth="1"/>
    <col min="2" max="2" width="8.28125" style="0" customWidth="1"/>
    <col min="4" max="4" width="10.57421875" style="0" customWidth="1"/>
    <col min="5" max="5" width="11.00390625" style="0" customWidth="1"/>
    <col min="6" max="6" width="9.140625" style="148" customWidth="1"/>
  </cols>
  <sheetData>
    <row r="1" spans="1:4" ht="12.75">
      <c r="A1" t="s">
        <v>32</v>
      </c>
      <c r="D1" t="s">
        <v>163</v>
      </c>
    </row>
    <row r="2" ht="12.75">
      <c r="A2" t="s">
        <v>33</v>
      </c>
    </row>
    <row r="3" spans="1:5" ht="15">
      <c r="A3" s="24" t="s">
        <v>113</v>
      </c>
      <c r="B3" s="24"/>
      <c r="C3" s="24"/>
      <c r="D3" s="24"/>
      <c r="E3" s="24"/>
    </row>
    <row r="4" spans="1:5" ht="15">
      <c r="A4" s="23" t="s">
        <v>94</v>
      </c>
      <c r="B4" s="24"/>
      <c r="C4" s="24"/>
      <c r="D4" s="24"/>
      <c r="E4" s="24"/>
    </row>
    <row r="5" spans="1:14" ht="15">
      <c r="A5" s="23" t="s">
        <v>118</v>
      </c>
      <c r="B5" s="24"/>
      <c r="C5" s="24"/>
      <c r="D5" s="24"/>
      <c r="E5" s="24"/>
      <c r="N5" s="245"/>
    </row>
    <row r="6" spans="1:5" ht="15">
      <c r="A6" s="23" t="s">
        <v>180</v>
      </c>
      <c r="B6" s="24"/>
      <c r="C6" s="24"/>
      <c r="D6" s="24"/>
      <c r="E6" s="24"/>
    </row>
    <row r="7" ht="13.5" thickBot="1"/>
    <row r="8" spans="1:5" ht="12.75">
      <c r="A8" s="150" t="s">
        <v>34</v>
      </c>
      <c r="B8" s="152" t="s">
        <v>35</v>
      </c>
      <c r="C8" s="156" t="s">
        <v>31</v>
      </c>
      <c r="D8" s="153"/>
      <c r="E8" s="154" t="s">
        <v>36</v>
      </c>
    </row>
    <row r="9" spans="1:5" ht="12.75">
      <c r="A9" s="151" t="s">
        <v>37</v>
      </c>
      <c r="B9" s="155" t="s">
        <v>38</v>
      </c>
      <c r="C9" s="39" t="s">
        <v>2</v>
      </c>
      <c r="D9" s="39" t="s">
        <v>151</v>
      </c>
      <c r="E9" s="38" t="s">
        <v>39</v>
      </c>
    </row>
    <row r="10" spans="1:5" ht="13.5" thickBot="1">
      <c r="A10" s="149">
        <v>1</v>
      </c>
      <c r="B10" s="55">
        <v>2</v>
      </c>
      <c r="C10" s="55">
        <v>3</v>
      </c>
      <c r="D10" s="55" t="s">
        <v>161</v>
      </c>
      <c r="E10" s="58" t="s">
        <v>121</v>
      </c>
    </row>
    <row r="11" spans="1:5" ht="15" thickBot="1">
      <c r="A11" s="21" t="s">
        <v>64</v>
      </c>
      <c r="B11" s="18">
        <f>B12+B206</f>
        <v>28048</v>
      </c>
      <c r="C11" s="18">
        <f>C12+C206</f>
        <v>23131</v>
      </c>
      <c r="D11" s="19">
        <f>C11*100/B11</f>
        <v>82.46933827723902</v>
      </c>
      <c r="E11" s="20">
        <f aca="true" t="shared" si="0" ref="E11:E31">D11-75</f>
        <v>7.469338277239018</v>
      </c>
    </row>
    <row r="12" spans="1:5" ht="13.5" thickBot="1">
      <c r="A12" s="72" t="s">
        <v>62</v>
      </c>
      <c r="B12" s="18">
        <f>B13+B21+B27+B39+B52+B95+B110+B120+B130+B138+B147+B153+B163+B169+B175+B181+B187+B198</f>
        <v>26484</v>
      </c>
      <c r="C12" s="18">
        <f>C13+C21+C27+C39+C52+C95+C110+C120+C130+C138+C147+C153+C163+C169+C175+C181+C187+C198</f>
        <v>21761</v>
      </c>
      <c r="D12" s="19">
        <f>C12*100/B12</f>
        <v>82.1665911493732</v>
      </c>
      <c r="E12" s="20">
        <f t="shared" si="0"/>
        <v>7.166591149373204</v>
      </c>
    </row>
    <row r="13" spans="1:5" ht="12.75">
      <c r="A13" s="136" t="s">
        <v>41</v>
      </c>
      <c r="B13" s="137">
        <f>SUM(B20+B18+B14)</f>
        <v>1263</v>
      </c>
      <c r="C13" s="137">
        <f>C20+C18+C14</f>
        <v>1061</v>
      </c>
      <c r="D13" s="138">
        <f>C13*100/B13</f>
        <v>84.00633412509897</v>
      </c>
      <c r="E13" s="139">
        <f t="shared" si="0"/>
        <v>9.006334125098974</v>
      </c>
    </row>
    <row r="14" spans="1:5" ht="12.75">
      <c r="A14" s="75" t="s">
        <v>5</v>
      </c>
      <c r="B14" s="76">
        <f>B15+B16+B17</f>
        <v>934</v>
      </c>
      <c r="C14" s="76">
        <f>C15+C16+C17</f>
        <v>755</v>
      </c>
      <c r="D14" s="77">
        <f>C14*100/B14</f>
        <v>80.83511777301928</v>
      </c>
      <c r="E14" s="78">
        <f t="shared" si="0"/>
        <v>5.835117773019277</v>
      </c>
    </row>
    <row r="15" spans="1:5" ht="12.75">
      <c r="A15" s="79" t="s">
        <v>42</v>
      </c>
      <c r="B15" s="145">
        <v>315</v>
      </c>
      <c r="C15" s="145">
        <v>246</v>
      </c>
      <c r="D15" s="10">
        <f aca="true" t="shared" si="1" ref="D15:D33">C15*100/B15</f>
        <v>78.0952380952381</v>
      </c>
      <c r="E15" s="80">
        <f t="shared" si="0"/>
        <v>3.095238095238102</v>
      </c>
    </row>
    <row r="16" spans="1:5" ht="12.75">
      <c r="A16" s="79" t="s">
        <v>43</v>
      </c>
      <c r="B16" s="145">
        <v>317</v>
      </c>
      <c r="C16" s="145">
        <v>259</v>
      </c>
      <c r="D16" s="10">
        <f t="shared" si="1"/>
        <v>81.70347003154573</v>
      </c>
      <c r="E16" s="80">
        <f t="shared" si="0"/>
        <v>6.703470031545734</v>
      </c>
    </row>
    <row r="17" spans="1:5" ht="12.75">
      <c r="A17" s="79" t="s">
        <v>44</v>
      </c>
      <c r="B17" s="145">
        <v>302</v>
      </c>
      <c r="C17" s="145">
        <v>250</v>
      </c>
      <c r="D17" s="10">
        <f t="shared" si="1"/>
        <v>82.78145695364239</v>
      </c>
      <c r="E17" s="80">
        <f t="shared" si="0"/>
        <v>7.78145695364239</v>
      </c>
    </row>
    <row r="18" spans="1:5" ht="25.5">
      <c r="A18" s="118" t="s">
        <v>125</v>
      </c>
      <c r="B18" s="76">
        <f>B19</f>
        <v>123</v>
      </c>
      <c r="C18" s="76">
        <f>C19</f>
        <v>123</v>
      </c>
      <c r="D18" s="77">
        <f t="shared" si="1"/>
        <v>100</v>
      </c>
      <c r="E18" s="78">
        <f t="shared" si="0"/>
        <v>25</v>
      </c>
    </row>
    <row r="19" spans="1:5" ht="12.75">
      <c r="A19" s="79" t="s">
        <v>42</v>
      </c>
      <c r="B19" s="145">
        <v>123</v>
      </c>
      <c r="C19" s="145">
        <v>123</v>
      </c>
      <c r="D19" s="10">
        <f t="shared" si="1"/>
        <v>100</v>
      </c>
      <c r="E19" s="80">
        <f t="shared" si="0"/>
        <v>25</v>
      </c>
    </row>
    <row r="20" spans="1:5" ht="12.75">
      <c r="A20" s="165" t="s">
        <v>164</v>
      </c>
      <c r="B20" s="166">
        <v>206</v>
      </c>
      <c r="C20" s="166">
        <v>183</v>
      </c>
      <c r="D20" s="167">
        <f t="shared" si="1"/>
        <v>88.83495145631068</v>
      </c>
      <c r="E20" s="174">
        <f t="shared" si="0"/>
        <v>13.834951456310677</v>
      </c>
    </row>
    <row r="21" spans="1:5" ht="12.75">
      <c r="A21" s="84" t="s">
        <v>45</v>
      </c>
      <c r="B21" s="85">
        <f>B26+B22</f>
        <v>911</v>
      </c>
      <c r="C21" s="85">
        <f>C26+C22</f>
        <v>761</v>
      </c>
      <c r="D21" s="73">
        <f t="shared" si="1"/>
        <v>83.53457738748628</v>
      </c>
      <c r="E21" s="74">
        <f t="shared" si="0"/>
        <v>8.53457738748628</v>
      </c>
    </row>
    <row r="22" spans="1:5" ht="12.75">
      <c r="A22" s="75" t="s">
        <v>123</v>
      </c>
      <c r="B22" s="83">
        <f>B23+B24+B25</f>
        <v>739</v>
      </c>
      <c r="C22" s="83">
        <f>C23+C24+C25</f>
        <v>593</v>
      </c>
      <c r="D22" s="77">
        <f t="shared" si="1"/>
        <v>80.24357239512855</v>
      </c>
      <c r="E22" s="78">
        <f t="shared" si="0"/>
        <v>5.243572395128552</v>
      </c>
    </row>
    <row r="23" spans="1:5" ht="12.75">
      <c r="A23" s="79" t="s">
        <v>42</v>
      </c>
      <c r="B23" s="145">
        <v>315</v>
      </c>
      <c r="C23" s="145">
        <v>218</v>
      </c>
      <c r="D23" s="10">
        <f t="shared" si="1"/>
        <v>69.2063492063492</v>
      </c>
      <c r="E23" s="80">
        <f t="shared" si="0"/>
        <v>-5.793650793650798</v>
      </c>
    </row>
    <row r="24" spans="1:5" ht="12.75">
      <c r="A24" s="79" t="s">
        <v>43</v>
      </c>
      <c r="B24" s="145">
        <v>240</v>
      </c>
      <c r="C24" s="145">
        <v>204</v>
      </c>
      <c r="D24" s="10">
        <f t="shared" si="1"/>
        <v>85</v>
      </c>
      <c r="E24" s="80">
        <f t="shared" si="0"/>
        <v>10</v>
      </c>
    </row>
    <row r="25" spans="1:5" ht="12.75">
      <c r="A25" s="79" t="s">
        <v>44</v>
      </c>
      <c r="B25" s="145">
        <v>184</v>
      </c>
      <c r="C25" s="145">
        <v>171</v>
      </c>
      <c r="D25" s="10">
        <f t="shared" si="1"/>
        <v>92.93478260869566</v>
      </c>
      <c r="E25" s="80">
        <f t="shared" si="0"/>
        <v>17.934782608695656</v>
      </c>
    </row>
    <row r="26" spans="1:5" ht="12.75">
      <c r="A26" s="165" t="s">
        <v>164</v>
      </c>
      <c r="B26" s="166">
        <v>172</v>
      </c>
      <c r="C26" s="166">
        <v>168</v>
      </c>
      <c r="D26" s="167">
        <f t="shared" si="1"/>
        <v>97.67441860465117</v>
      </c>
      <c r="E26" s="174">
        <f t="shared" si="0"/>
        <v>22.674418604651166</v>
      </c>
    </row>
    <row r="27" spans="1:5" ht="12.75">
      <c r="A27" s="84" t="s">
        <v>46</v>
      </c>
      <c r="B27" s="85">
        <f>B38+B34+B32+B28</f>
        <v>1185</v>
      </c>
      <c r="C27" s="85">
        <f>C38+C34+C32+C28</f>
        <v>898</v>
      </c>
      <c r="D27" s="73">
        <f t="shared" si="1"/>
        <v>75.78059071729957</v>
      </c>
      <c r="E27" s="74">
        <f t="shared" si="0"/>
        <v>0.7805907172995745</v>
      </c>
    </row>
    <row r="28" spans="1:6" s="1" customFormat="1" ht="12.75">
      <c r="A28" s="75" t="s">
        <v>124</v>
      </c>
      <c r="B28" s="83">
        <f>B29+B30+B31</f>
        <v>507</v>
      </c>
      <c r="C28" s="83">
        <f>C29+C30+C31</f>
        <v>386</v>
      </c>
      <c r="D28" s="77">
        <f t="shared" si="1"/>
        <v>76.13412228796844</v>
      </c>
      <c r="E28" s="78">
        <f t="shared" si="0"/>
        <v>1.134122287968438</v>
      </c>
      <c r="F28" s="148"/>
    </row>
    <row r="29" spans="1:5" ht="12.75">
      <c r="A29" s="79" t="s">
        <v>42</v>
      </c>
      <c r="B29" s="145">
        <v>167</v>
      </c>
      <c r="C29" s="145">
        <v>114</v>
      </c>
      <c r="D29" s="146">
        <f t="shared" si="1"/>
        <v>68.26347305389221</v>
      </c>
      <c r="E29" s="147">
        <f t="shared" si="0"/>
        <v>-6.736526946107787</v>
      </c>
    </row>
    <row r="30" spans="1:5" ht="12.75">
      <c r="A30" s="79" t="s">
        <v>43</v>
      </c>
      <c r="B30" s="145">
        <v>190</v>
      </c>
      <c r="C30" s="145">
        <v>150</v>
      </c>
      <c r="D30" s="146">
        <f t="shared" si="1"/>
        <v>78.94736842105263</v>
      </c>
      <c r="E30" s="147">
        <f t="shared" si="0"/>
        <v>3.94736842105263</v>
      </c>
    </row>
    <row r="31" spans="1:5" ht="12.75">
      <c r="A31" s="79" t="s">
        <v>44</v>
      </c>
      <c r="B31" s="145">
        <v>150</v>
      </c>
      <c r="C31" s="145">
        <v>122</v>
      </c>
      <c r="D31" s="146">
        <f t="shared" si="1"/>
        <v>81.33333333333333</v>
      </c>
      <c r="E31" s="147">
        <f t="shared" si="0"/>
        <v>6.333333333333329</v>
      </c>
    </row>
    <row r="32" spans="1:5" ht="12.75">
      <c r="A32" s="82" t="s">
        <v>126</v>
      </c>
      <c r="B32" s="76">
        <f>B33</f>
        <v>145</v>
      </c>
      <c r="C32" s="76">
        <f>C33</f>
        <v>102</v>
      </c>
      <c r="D32" s="77">
        <f t="shared" si="1"/>
        <v>70.34482758620689</v>
      </c>
      <c r="E32" s="78">
        <f aca="true" t="shared" si="2" ref="E32:E47">D32-75</f>
        <v>-4.65517241379311</v>
      </c>
    </row>
    <row r="33" spans="1:5" ht="12.75">
      <c r="A33" s="79" t="s">
        <v>42</v>
      </c>
      <c r="B33" s="145">
        <v>145</v>
      </c>
      <c r="C33" s="145">
        <v>102</v>
      </c>
      <c r="D33" s="212">
        <f t="shared" si="1"/>
        <v>70.34482758620689</v>
      </c>
      <c r="E33" s="147">
        <f t="shared" si="2"/>
        <v>-4.65517241379311</v>
      </c>
    </row>
    <row r="34" spans="1:5" ht="12.75">
      <c r="A34" s="86" t="s">
        <v>162</v>
      </c>
      <c r="B34" s="83">
        <f>B35+B36+B37</f>
        <v>383</v>
      </c>
      <c r="C34" s="76">
        <f>C35+C36+C37</f>
        <v>303</v>
      </c>
      <c r="D34" s="77">
        <f aca="true" t="shared" si="3" ref="D34:D80">C34*100/B34</f>
        <v>79.11227154046998</v>
      </c>
      <c r="E34" s="78">
        <f t="shared" si="2"/>
        <v>4.112271540469976</v>
      </c>
    </row>
    <row r="35" spans="1:5" ht="12.75">
      <c r="A35" s="79" t="s">
        <v>42</v>
      </c>
      <c r="B35" s="145">
        <v>120</v>
      </c>
      <c r="C35" s="145">
        <v>79</v>
      </c>
      <c r="D35" s="146">
        <f t="shared" si="3"/>
        <v>65.83333333333333</v>
      </c>
      <c r="E35" s="147">
        <f t="shared" si="2"/>
        <v>-9.166666666666671</v>
      </c>
    </row>
    <row r="36" spans="1:5" ht="12.75">
      <c r="A36" s="79" t="s">
        <v>43</v>
      </c>
      <c r="B36" s="145">
        <v>120</v>
      </c>
      <c r="C36" s="145">
        <v>105</v>
      </c>
      <c r="D36" s="146">
        <f t="shared" si="3"/>
        <v>87.5</v>
      </c>
      <c r="E36" s="147">
        <f t="shared" si="2"/>
        <v>12.5</v>
      </c>
    </row>
    <row r="37" spans="1:5" ht="12.75">
      <c r="A37" s="79" t="s">
        <v>44</v>
      </c>
      <c r="B37" s="145">
        <v>143</v>
      </c>
      <c r="C37" s="145">
        <v>119</v>
      </c>
      <c r="D37" s="146">
        <f t="shared" si="3"/>
        <v>83.21678321678321</v>
      </c>
      <c r="E37" s="147">
        <f t="shared" si="2"/>
        <v>8.216783216783213</v>
      </c>
    </row>
    <row r="38" spans="1:5" ht="12.75">
      <c r="A38" s="165" t="s">
        <v>164</v>
      </c>
      <c r="B38" s="166">
        <v>150</v>
      </c>
      <c r="C38" s="166">
        <v>107</v>
      </c>
      <c r="D38" s="167">
        <f t="shared" si="3"/>
        <v>71.33333333333333</v>
      </c>
      <c r="E38" s="174">
        <f t="shared" si="2"/>
        <v>-3.6666666666666714</v>
      </c>
    </row>
    <row r="39" spans="1:5" ht="12.75">
      <c r="A39" s="84" t="s">
        <v>47</v>
      </c>
      <c r="B39" s="85">
        <f>B40+B44+B48+B51</f>
        <v>2580</v>
      </c>
      <c r="C39" s="85">
        <f>C40+C44+C48+C51</f>
        <v>2316</v>
      </c>
      <c r="D39" s="73">
        <f t="shared" si="3"/>
        <v>89.76744186046511</v>
      </c>
      <c r="E39" s="74">
        <f t="shared" si="2"/>
        <v>14.767441860465112</v>
      </c>
    </row>
    <row r="40" spans="1:5" ht="12.75">
      <c r="A40" s="75" t="s">
        <v>127</v>
      </c>
      <c r="B40" s="83">
        <f>B41+B42+B43</f>
        <v>1079</v>
      </c>
      <c r="C40" s="83">
        <f>C41+C42+C43</f>
        <v>993</v>
      </c>
      <c r="D40" s="77">
        <f t="shared" si="3"/>
        <v>92.02965708989805</v>
      </c>
      <c r="E40" s="78">
        <f t="shared" si="2"/>
        <v>17.029657089898052</v>
      </c>
    </row>
    <row r="41" spans="1:5" ht="12.75">
      <c r="A41" s="79" t="s">
        <v>42</v>
      </c>
      <c r="B41" s="145">
        <v>383</v>
      </c>
      <c r="C41" s="145">
        <v>324</v>
      </c>
      <c r="D41" s="146">
        <f t="shared" si="3"/>
        <v>84.59530026109661</v>
      </c>
      <c r="E41" s="80">
        <f t="shared" si="2"/>
        <v>9.595300261096611</v>
      </c>
    </row>
    <row r="42" spans="1:5" ht="12.75">
      <c r="A42" s="79" t="s">
        <v>43</v>
      </c>
      <c r="B42" s="145">
        <v>556</v>
      </c>
      <c r="C42" s="145">
        <v>533</v>
      </c>
      <c r="D42" s="146">
        <f t="shared" si="3"/>
        <v>95.86330935251799</v>
      </c>
      <c r="E42" s="80">
        <f t="shared" si="2"/>
        <v>20.863309352517987</v>
      </c>
    </row>
    <row r="43" spans="1:5" ht="12.75">
      <c r="A43" s="79" t="s">
        <v>44</v>
      </c>
      <c r="B43" s="145">
        <v>140</v>
      </c>
      <c r="C43" s="145">
        <v>136</v>
      </c>
      <c r="D43" s="146">
        <f t="shared" si="3"/>
        <v>97.14285714285714</v>
      </c>
      <c r="E43" s="80">
        <f t="shared" si="2"/>
        <v>22.14285714285714</v>
      </c>
    </row>
    <row r="44" spans="1:5" ht="12.75">
      <c r="A44" s="82" t="s">
        <v>128</v>
      </c>
      <c r="B44" s="83">
        <f>B45+B46+B47</f>
        <v>751</v>
      </c>
      <c r="C44" s="83">
        <f>C45+C46+C47</f>
        <v>658</v>
      </c>
      <c r="D44" s="77">
        <f t="shared" si="3"/>
        <v>87.61651131824235</v>
      </c>
      <c r="E44" s="78">
        <f t="shared" si="2"/>
        <v>12.616511318242345</v>
      </c>
    </row>
    <row r="45" spans="1:5" ht="12.75">
      <c r="A45" s="79" t="s">
        <v>42</v>
      </c>
      <c r="B45" s="145">
        <v>224</v>
      </c>
      <c r="C45" s="145">
        <v>181</v>
      </c>
      <c r="D45" s="146">
        <f t="shared" si="3"/>
        <v>80.80357142857143</v>
      </c>
      <c r="E45" s="80">
        <f t="shared" si="2"/>
        <v>5.803571428571431</v>
      </c>
    </row>
    <row r="46" spans="1:5" ht="12.75">
      <c r="A46" s="79" t="s">
        <v>43</v>
      </c>
      <c r="B46" s="145">
        <v>432</v>
      </c>
      <c r="C46" s="145">
        <v>385</v>
      </c>
      <c r="D46" s="146">
        <f t="shared" si="3"/>
        <v>89.12037037037037</v>
      </c>
      <c r="E46" s="80">
        <f t="shared" si="2"/>
        <v>14.120370370370367</v>
      </c>
    </row>
    <row r="47" spans="1:5" ht="12.75">
      <c r="A47" s="79" t="s">
        <v>44</v>
      </c>
      <c r="B47" s="145">
        <v>95</v>
      </c>
      <c r="C47" s="145">
        <v>92</v>
      </c>
      <c r="D47" s="146">
        <f t="shared" si="3"/>
        <v>96.84210526315789</v>
      </c>
      <c r="E47" s="80">
        <f t="shared" si="2"/>
        <v>21.84210526315789</v>
      </c>
    </row>
    <row r="48" spans="1:5" ht="12.75">
      <c r="A48" s="82" t="s">
        <v>9</v>
      </c>
      <c r="B48" s="83">
        <f>B49+B50</f>
        <v>433</v>
      </c>
      <c r="C48" s="83">
        <f>C49+C50</f>
        <v>375</v>
      </c>
      <c r="D48" s="77">
        <f t="shared" si="3"/>
        <v>86.60508083140877</v>
      </c>
      <c r="E48" s="78">
        <f aca="true" t="shared" si="4" ref="E48:E80">D48-75</f>
        <v>11.60508083140877</v>
      </c>
    </row>
    <row r="49" spans="1:5" ht="12.75">
      <c r="A49" s="79" t="s">
        <v>42</v>
      </c>
      <c r="B49" s="145">
        <v>178</v>
      </c>
      <c r="C49" s="145">
        <v>137</v>
      </c>
      <c r="D49" s="10">
        <f>C49*100/B49</f>
        <v>76.96629213483146</v>
      </c>
      <c r="E49" s="80">
        <f t="shared" si="4"/>
        <v>1.9662921348314626</v>
      </c>
    </row>
    <row r="50" spans="1:12" ht="12.75">
      <c r="A50" s="79" t="s">
        <v>44</v>
      </c>
      <c r="B50" s="145">
        <v>255</v>
      </c>
      <c r="C50" s="145">
        <v>238</v>
      </c>
      <c r="D50" s="10">
        <f>C50*100/B50</f>
        <v>93.33333333333333</v>
      </c>
      <c r="E50" s="80">
        <f t="shared" si="4"/>
        <v>18.33333333333333</v>
      </c>
      <c r="L50" s="148"/>
    </row>
    <row r="51" spans="1:12" ht="12.75">
      <c r="A51" s="165" t="s">
        <v>164</v>
      </c>
      <c r="B51" s="166">
        <v>317</v>
      </c>
      <c r="C51" s="166">
        <v>290</v>
      </c>
      <c r="D51" s="167">
        <f>C51*100/B51</f>
        <v>91.4826498422713</v>
      </c>
      <c r="E51" s="168">
        <f t="shared" si="4"/>
        <v>16.4826498422713</v>
      </c>
      <c r="L51" s="148"/>
    </row>
    <row r="52" spans="1:5" ht="12.75">
      <c r="A52" s="84" t="s">
        <v>48</v>
      </c>
      <c r="B52" s="85">
        <f>B53+B57+B61+B63+B67+B71+B74+B78+B82+B86+B90+B93</f>
        <v>3827</v>
      </c>
      <c r="C52" s="85">
        <f>C53+C57+C61+C63+C67+C71+C74+C78+C82+C86+C90+C93</f>
        <v>3210</v>
      </c>
      <c r="D52" s="73">
        <f t="shared" si="3"/>
        <v>83.8777110007839</v>
      </c>
      <c r="E52" s="74">
        <f t="shared" si="4"/>
        <v>8.877711000783904</v>
      </c>
    </row>
    <row r="53" spans="1:7" ht="12.75">
      <c r="A53" s="75" t="s">
        <v>131</v>
      </c>
      <c r="B53" s="83">
        <f>B54+B55+B56</f>
        <v>725</v>
      </c>
      <c r="C53" s="83">
        <f>C54+C55+C56</f>
        <v>587</v>
      </c>
      <c r="D53" s="77">
        <f t="shared" si="3"/>
        <v>80.96551724137932</v>
      </c>
      <c r="E53" s="78">
        <f t="shared" si="4"/>
        <v>5.965517241379317</v>
      </c>
      <c r="G53" s="148"/>
    </row>
    <row r="54" spans="1:5" ht="12.75">
      <c r="A54" s="79" t="s">
        <v>42</v>
      </c>
      <c r="B54" s="145">
        <v>253</v>
      </c>
      <c r="C54" s="145">
        <v>178</v>
      </c>
      <c r="D54" s="146">
        <f t="shared" si="3"/>
        <v>70.35573122529644</v>
      </c>
      <c r="E54" s="147">
        <f t="shared" si="4"/>
        <v>-4.644268774703562</v>
      </c>
    </row>
    <row r="55" spans="1:5" ht="12.75">
      <c r="A55" s="79" t="s">
        <v>43</v>
      </c>
      <c r="B55" s="145">
        <v>281</v>
      </c>
      <c r="C55" s="145">
        <v>252</v>
      </c>
      <c r="D55" s="10">
        <f t="shared" si="3"/>
        <v>89.6797153024911</v>
      </c>
      <c r="E55" s="80">
        <f t="shared" si="4"/>
        <v>14.679715302491104</v>
      </c>
    </row>
    <row r="56" spans="1:5" ht="12.75">
      <c r="A56" s="79" t="s">
        <v>44</v>
      </c>
      <c r="B56" s="145">
        <v>191</v>
      </c>
      <c r="C56" s="145">
        <v>157</v>
      </c>
      <c r="D56" s="10">
        <f t="shared" si="3"/>
        <v>82.19895287958116</v>
      </c>
      <c r="E56" s="80">
        <f t="shared" si="4"/>
        <v>7.198952879581157</v>
      </c>
    </row>
    <row r="57" spans="1:5" ht="12.75">
      <c r="A57" s="82" t="s">
        <v>132</v>
      </c>
      <c r="B57" s="83">
        <f>B58+B59+B60</f>
        <v>303</v>
      </c>
      <c r="C57" s="83">
        <f>C58+C59+C60</f>
        <v>290</v>
      </c>
      <c r="D57" s="77">
        <f t="shared" si="3"/>
        <v>95.7095709570957</v>
      </c>
      <c r="E57" s="78">
        <f t="shared" si="4"/>
        <v>20.709570957095707</v>
      </c>
    </row>
    <row r="58" spans="1:5" ht="12.75">
      <c r="A58" s="79" t="s">
        <v>42</v>
      </c>
      <c r="B58" s="145">
        <v>151</v>
      </c>
      <c r="C58" s="145">
        <v>149</v>
      </c>
      <c r="D58" s="146">
        <f t="shared" si="3"/>
        <v>98.67549668874172</v>
      </c>
      <c r="E58" s="147">
        <f t="shared" si="4"/>
        <v>23.675496688741717</v>
      </c>
    </row>
    <row r="59" spans="1:5" ht="12.75">
      <c r="A59" s="79" t="s">
        <v>43</v>
      </c>
      <c r="B59" s="145">
        <v>152</v>
      </c>
      <c r="C59" s="145">
        <v>141</v>
      </c>
      <c r="D59" s="146">
        <f t="shared" si="3"/>
        <v>92.76315789473684</v>
      </c>
      <c r="E59" s="147">
        <f t="shared" si="4"/>
        <v>17.763157894736835</v>
      </c>
    </row>
    <row r="60" spans="1:5" ht="12.75" hidden="1">
      <c r="A60" s="79" t="s">
        <v>44</v>
      </c>
      <c r="B60" s="81">
        <v>0</v>
      </c>
      <c r="C60" s="81">
        <v>0</v>
      </c>
      <c r="D60" s="10" t="e">
        <f t="shared" si="3"/>
        <v>#DIV/0!</v>
      </c>
      <c r="E60" s="80" t="e">
        <f t="shared" si="4"/>
        <v>#DIV/0!</v>
      </c>
    </row>
    <row r="61" spans="1:5" ht="12.75">
      <c r="A61" s="82" t="s">
        <v>130</v>
      </c>
      <c r="B61" s="83">
        <f>B62</f>
        <v>170</v>
      </c>
      <c r="C61" s="83">
        <f>C62</f>
        <v>152</v>
      </c>
      <c r="D61" s="77">
        <f t="shared" si="3"/>
        <v>89.41176470588235</v>
      </c>
      <c r="E61" s="78">
        <f t="shared" si="4"/>
        <v>14.411764705882348</v>
      </c>
    </row>
    <row r="62" spans="1:5" ht="12.75">
      <c r="A62" s="79" t="s">
        <v>42</v>
      </c>
      <c r="B62" s="145">
        <v>170</v>
      </c>
      <c r="C62" s="145">
        <v>152</v>
      </c>
      <c r="D62" s="146">
        <f t="shared" si="3"/>
        <v>89.41176470588235</v>
      </c>
      <c r="E62" s="147">
        <f t="shared" si="4"/>
        <v>14.411764705882348</v>
      </c>
    </row>
    <row r="63" spans="1:5" ht="12.75" hidden="1">
      <c r="A63" s="82" t="s">
        <v>11</v>
      </c>
      <c r="B63" s="83">
        <f>B64+B65+B66</f>
        <v>0</v>
      </c>
      <c r="C63" s="83">
        <f>C64+C65+C66</f>
        <v>0</v>
      </c>
      <c r="D63" s="77" t="e">
        <f t="shared" si="3"/>
        <v>#DIV/0!</v>
      </c>
      <c r="E63" s="78" t="e">
        <f t="shared" si="4"/>
        <v>#DIV/0!</v>
      </c>
    </row>
    <row r="64" spans="1:5" ht="12.75" hidden="1">
      <c r="A64" s="79" t="s">
        <v>42</v>
      </c>
      <c r="B64" s="12"/>
      <c r="C64" s="12"/>
      <c r="D64" s="10" t="e">
        <f t="shared" si="3"/>
        <v>#DIV/0!</v>
      </c>
      <c r="E64" s="80" t="e">
        <f t="shared" si="4"/>
        <v>#DIV/0!</v>
      </c>
    </row>
    <row r="65" spans="1:5" ht="12.75" hidden="1">
      <c r="A65" s="79" t="s">
        <v>43</v>
      </c>
      <c r="B65" s="81"/>
      <c r="C65" s="81"/>
      <c r="D65" s="10" t="e">
        <f t="shared" si="3"/>
        <v>#DIV/0!</v>
      </c>
      <c r="E65" s="80" t="e">
        <f t="shared" si="4"/>
        <v>#DIV/0!</v>
      </c>
    </row>
    <row r="66" spans="1:5" ht="12.75" hidden="1">
      <c r="A66" s="79" t="s">
        <v>44</v>
      </c>
      <c r="B66" s="81"/>
      <c r="C66" s="81"/>
      <c r="D66" s="10" t="e">
        <f t="shared" si="3"/>
        <v>#DIV/0!</v>
      </c>
      <c r="E66" s="80" t="e">
        <f t="shared" si="4"/>
        <v>#DIV/0!</v>
      </c>
    </row>
    <row r="67" spans="1:5" ht="12.75">
      <c r="A67" s="82" t="s">
        <v>135</v>
      </c>
      <c r="B67" s="83">
        <f>B68+B69+B70</f>
        <v>268</v>
      </c>
      <c r="C67" s="83">
        <f>C68+C69+C70</f>
        <v>239</v>
      </c>
      <c r="D67" s="77">
        <f>C67*100/B67</f>
        <v>89.17910447761194</v>
      </c>
      <c r="E67" s="78">
        <f t="shared" si="4"/>
        <v>14.179104477611943</v>
      </c>
    </row>
    <row r="68" spans="1:5" ht="12.75">
      <c r="A68" s="79" t="s">
        <v>42</v>
      </c>
      <c r="B68" s="145">
        <v>117</v>
      </c>
      <c r="C68" s="145">
        <v>101</v>
      </c>
      <c r="D68" s="146">
        <f t="shared" si="3"/>
        <v>86.32478632478633</v>
      </c>
      <c r="E68" s="147">
        <f t="shared" si="4"/>
        <v>11.32478632478633</v>
      </c>
    </row>
    <row r="69" spans="1:5" ht="12.75">
      <c r="A69" s="79" t="s">
        <v>43</v>
      </c>
      <c r="B69" s="145">
        <v>151</v>
      </c>
      <c r="C69" s="145">
        <v>138</v>
      </c>
      <c r="D69" s="10">
        <f>C69*100/B69</f>
        <v>91.3907284768212</v>
      </c>
      <c r="E69" s="80">
        <f t="shared" si="4"/>
        <v>16.390728476821195</v>
      </c>
    </row>
    <row r="70" spans="1:5" ht="12.75">
      <c r="A70" s="79" t="s">
        <v>44</v>
      </c>
      <c r="B70" s="81">
        <v>0</v>
      </c>
      <c r="C70" s="81">
        <v>0</v>
      </c>
      <c r="D70" s="10">
        <v>0</v>
      </c>
      <c r="E70" s="80">
        <v>0</v>
      </c>
    </row>
    <row r="71" spans="1:5" ht="12.75" hidden="1">
      <c r="A71" s="86" t="s">
        <v>12</v>
      </c>
      <c r="B71" s="83">
        <f>B72+B73</f>
        <v>0</v>
      </c>
      <c r="C71" s="83">
        <f>C72+C73</f>
        <v>0</v>
      </c>
      <c r="D71" s="77" t="e">
        <f t="shared" si="3"/>
        <v>#DIV/0!</v>
      </c>
      <c r="E71" s="78" t="e">
        <f t="shared" si="4"/>
        <v>#DIV/0!</v>
      </c>
    </row>
    <row r="72" spans="1:5" ht="12.75" hidden="1">
      <c r="A72" s="79" t="s">
        <v>42</v>
      </c>
      <c r="B72" s="12"/>
      <c r="C72" s="12"/>
      <c r="D72" s="10" t="e">
        <f t="shared" si="3"/>
        <v>#DIV/0!</v>
      </c>
      <c r="E72" s="80" t="e">
        <f t="shared" si="4"/>
        <v>#DIV/0!</v>
      </c>
    </row>
    <row r="73" spans="1:5" ht="12.75" hidden="1">
      <c r="A73" s="79" t="s">
        <v>44</v>
      </c>
      <c r="B73" s="81"/>
      <c r="C73" s="81"/>
      <c r="D73" s="10" t="e">
        <f t="shared" si="3"/>
        <v>#DIV/0!</v>
      </c>
      <c r="E73" s="80" t="e">
        <f t="shared" si="4"/>
        <v>#DIV/0!</v>
      </c>
    </row>
    <row r="74" spans="1:5" ht="12.75">
      <c r="A74" s="86" t="s">
        <v>134</v>
      </c>
      <c r="B74" s="83">
        <f>B75+B76+B77</f>
        <v>480</v>
      </c>
      <c r="C74" s="83">
        <f>C75+C76+C77</f>
        <v>338</v>
      </c>
      <c r="D74" s="77">
        <f t="shared" si="3"/>
        <v>70.41666666666667</v>
      </c>
      <c r="E74" s="78">
        <f t="shared" si="4"/>
        <v>-4.583333333333329</v>
      </c>
    </row>
    <row r="75" spans="1:5" ht="12.75">
      <c r="A75" s="79" t="s">
        <v>42</v>
      </c>
      <c r="B75" s="145">
        <v>161</v>
      </c>
      <c r="C75" s="145">
        <v>112</v>
      </c>
      <c r="D75" s="146">
        <f t="shared" si="3"/>
        <v>69.56521739130434</v>
      </c>
      <c r="E75" s="147">
        <f t="shared" si="4"/>
        <v>-5.434782608695656</v>
      </c>
    </row>
    <row r="76" spans="1:5" ht="12.75">
      <c r="A76" s="79" t="s">
        <v>43</v>
      </c>
      <c r="B76" s="145">
        <v>157</v>
      </c>
      <c r="C76" s="145">
        <v>131</v>
      </c>
      <c r="D76" s="10">
        <f t="shared" si="3"/>
        <v>83.43949044585987</v>
      </c>
      <c r="E76" s="80">
        <f t="shared" si="4"/>
        <v>8.439490445859875</v>
      </c>
    </row>
    <row r="77" spans="1:5" ht="12.75">
      <c r="A77" s="79" t="s">
        <v>44</v>
      </c>
      <c r="B77" s="145">
        <v>162</v>
      </c>
      <c r="C77" s="145">
        <v>95</v>
      </c>
      <c r="D77" s="10">
        <f t="shared" si="3"/>
        <v>58.641975308641975</v>
      </c>
      <c r="E77" s="80">
        <f t="shared" si="4"/>
        <v>-16.358024691358025</v>
      </c>
    </row>
    <row r="78" spans="1:5" ht="12.75">
      <c r="A78" s="82" t="s">
        <v>133</v>
      </c>
      <c r="B78" s="83">
        <f>B79+B80+B81</f>
        <v>587</v>
      </c>
      <c r="C78" s="83">
        <f>C79+C80+C81</f>
        <v>433</v>
      </c>
      <c r="D78" s="77">
        <f t="shared" si="3"/>
        <v>73.7649063032368</v>
      </c>
      <c r="E78" s="78">
        <f t="shared" si="4"/>
        <v>-1.235093696763201</v>
      </c>
    </row>
    <row r="79" spans="1:5" ht="12.75">
      <c r="A79" s="79" t="s">
        <v>42</v>
      </c>
      <c r="B79" s="209">
        <v>209</v>
      </c>
      <c r="C79" s="209">
        <v>91</v>
      </c>
      <c r="D79" s="146">
        <f t="shared" si="3"/>
        <v>43.54066985645933</v>
      </c>
      <c r="E79" s="147">
        <f t="shared" si="4"/>
        <v>-31.45933014354067</v>
      </c>
    </row>
    <row r="80" spans="1:5" ht="12.75">
      <c r="A80" s="79" t="s">
        <v>43</v>
      </c>
      <c r="B80" s="209">
        <v>184</v>
      </c>
      <c r="C80" s="209">
        <v>167</v>
      </c>
      <c r="D80" s="10">
        <f t="shared" si="3"/>
        <v>90.76086956521739</v>
      </c>
      <c r="E80" s="80">
        <f t="shared" si="4"/>
        <v>15.76086956521739</v>
      </c>
    </row>
    <row r="81" spans="1:5" ht="12.75">
      <c r="A81" s="79" t="s">
        <v>44</v>
      </c>
      <c r="B81" s="145">
        <v>194</v>
      </c>
      <c r="C81" s="145">
        <v>175</v>
      </c>
      <c r="D81" s="10">
        <f>C81*100/B81</f>
        <v>90.20618556701031</v>
      </c>
      <c r="E81" s="80">
        <f aca="true" t="shared" si="5" ref="E81:E110">D81-75</f>
        <v>15.206185567010309</v>
      </c>
    </row>
    <row r="82" spans="1:5" ht="12.75">
      <c r="A82" s="82" t="s">
        <v>129</v>
      </c>
      <c r="B82" s="83">
        <f>B83+B84+B85</f>
        <v>504</v>
      </c>
      <c r="C82" s="83">
        <f>C83+C84+C85</f>
        <v>468</v>
      </c>
      <c r="D82" s="77">
        <f aca="true" t="shared" si="6" ref="D82:D127">C82*100/B82</f>
        <v>92.85714285714286</v>
      </c>
      <c r="E82" s="78">
        <f t="shared" si="5"/>
        <v>17.85714285714286</v>
      </c>
    </row>
    <row r="83" spans="1:5" ht="12.75">
      <c r="A83" s="79" t="s">
        <v>42</v>
      </c>
      <c r="B83" s="145">
        <v>180</v>
      </c>
      <c r="C83" s="145">
        <v>174</v>
      </c>
      <c r="D83" s="146">
        <f t="shared" si="6"/>
        <v>96.66666666666667</v>
      </c>
      <c r="E83" s="147">
        <f t="shared" si="5"/>
        <v>21.66666666666667</v>
      </c>
    </row>
    <row r="84" spans="1:5" ht="12.75">
      <c r="A84" s="79" t="s">
        <v>43</v>
      </c>
      <c r="B84" s="145">
        <v>140</v>
      </c>
      <c r="C84" s="145">
        <v>112</v>
      </c>
      <c r="D84" s="10">
        <f t="shared" si="6"/>
        <v>80</v>
      </c>
      <c r="E84" s="80">
        <f t="shared" si="5"/>
        <v>5</v>
      </c>
    </row>
    <row r="85" spans="1:5" ht="12.75">
      <c r="A85" s="79" t="s">
        <v>44</v>
      </c>
      <c r="B85" s="145">
        <v>184</v>
      </c>
      <c r="C85" s="145">
        <v>182</v>
      </c>
      <c r="D85" s="10">
        <f t="shared" si="6"/>
        <v>98.91304347826087</v>
      </c>
      <c r="E85" s="80">
        <f t="shared" si="5"/>
        <v>23.913043478260875</v>
      </c>
    </row>
    <row r="86" spans="1:5" ht="12.75">
      <c r="A86" s="157" t="s">
        <v>160</v>
      </c>
      <c r="B86" s="83">
        <f>B87+B88+B89</f>
        <v>492</v>
      </c>
      <c r="C86" s="83">
        <f>C87+C88+C89</f>
        <v>448</v>
      </c>
      <c r="D86" s="77">
        <f t="shared" si="6"/>
        <v>91.0569105691057</v>
      </c>
      <c r="E86" s="78">
        <f t="shared" si="5"/>
        <v>16.056910569105696</v>
      </c>
    </row>
    <row r="87" spans="1:5" ht="12.75">
      <c r="A87" s="79" t="s">
        <v>42</v>
      </c>
      <c r="B87" s="145">
        <v>178</v>
      </c>
      <c r="C87" s="145">
        <v>149</v>
      </c>
      <c r="D87" s="146">
        <f t="shared" si="6"/>
        <v>83.70786516853933</v>
      </c>
      <c r="E87" s="147">
        <f t="shared" si="5"/>
        <v>8.707865168539328</v>
      </c>
    </row>
    <row r="88" spans="1:5" ht="12.75">
      <c r="A88" s="79" t="s">
        <v>43</v>
      </c>
      <c r="B88" s="145">
        <v>134</v>
      </c>
      <c r="C88" s="145">
        <v>127</v>
      </c>
      <c r="D88" s="10">
        <f t="shared" si="6"/>
        <v>94.77611940298507</v>
      </c>
      <c r="E88" s="80">
        <f t="shared" si="5"/>
        <v>19.776119402985074</v>
      </c>
    </row>
    <row r="89" spans="1:5" ht="12.75">
      <c r="A89" s="79" t="s">
        <v>44</v>
      </c>
      <c r="B89" s="145">
        <v>180</v>
      </c>
      <c r="C89" s="145">
        <v>172</v>
      </c>
      <c r="D89" s="13">
        <f t="shared" si="6"/>
        <v>95.55555555555556</v>
      </c>
      <c r="E89" s="80">
        <f t="shared" si="5"/>
        <v>20.555555555555557</v>
      </c>
    </row>
    <row r="90" spans="1:5" ht="12.75" hidden="1">
      <c r="A90" s="82" t="s">
        <v>0</v>
      </c>
      <c r="B90" s="83">
        <f>B91+B92</f>
        <v>0</v>
      </c>
      <c r="C90" s="83">
        <f>C91+C92</f>
        <v>0</v>
      </c>
      <c r="D90" s="13" t="e">
        <f t="shared" si="6"/>
        <v>#DIV/0!</v>
      </c>
      <c r="E90" s="80" t="e">
        <f t="shared" si="5"/>
        <v>#DIV/0!</v>
      </c>
    </row>
    <row r="91" spans="1:5" ht="12.75" hidden="1">
      <c r="A91" s="79" t="s">
        <v>42</v>
      </c>
      <c r="B91" s="81"/>
      <c r="C91" s="81"/>
      <c r="D91" s="13" t="e">
        <f t="shared" si="6"/>
        <v>#DIV/0!</v>
      </c>
      <c r="E91" s="80" t="e">
        <f t="shared" si="5"/>
        <v>#DIV/0!</v>
      </c>
    </row>
    <row r="92" spans="1:5" ht="12.75" hidden="1">
      <c r="A92" s="79" t="s">
        <v>44</v>
      </c>
      <c r="B92" s="81"/>
      <c r="C92" s="81"/>
      <c r="D92" s="13" t="e">
        <f t="shared" si="6"/>
        <v>#DIV/0!</v>
      </c>
      <c r="E92" s="80" t="e">
        <f t="shared" si="5"/>
        <v>#DIV/0!</v>
      </c>
    </row>
    <row r="93" spans="1:5" ht="12.75">
      <c r="A93" s="82" t="s">
        <v>165</v>
      </c>
      <c r="B93" s="76">
        <f>B94</f>
        <v>298</v>
      </c>
      <c r="C93" s="76">
        <f>C94</f>
        <v>255</v>
      </c>
      <c r="D93" s="87">
        <f t="shared" si="6"/>
        <v>85.57046979865771</v>
      </c>
      <c r="E93" s="78">
        <f t="shared" si="5"/>
        <v>10.570469798657712</v>
      </c>
    </row>
    <row r="94" spans="1:5" ht="12.75">
      <c r="A94" s="165" t="s">
        <v>164</v>
      </c>
      <c r="B94" s="166">
        <v>298</v>
      </c>
      <c r="C94" s="166">
        <v>255</v>
      </c>
      <c r="D94" s="170">
        <f t="shared" si="6"/>
        <v>85.57046979865771</v>
      </c>
      <c r="E94" s="174">
        <f t="shared" si="5"/>
        <v>10.570469798657712</v>
      </c>
    </row>
    <row r="95" spans="1:5" ht="12.75">
      <c r="A95" s="84" t="s">
        <v>49</v>
      </c>
      <c r="B95" s="85">
        <f>B96+B100+B104+B106+B109</f>
        <v>1892</v>
      </c>
      <c r="C95" s="85">
        <f>C96+C100+C104+C106+C109</f>
        <v>1555</v>
      </c>
      <c r="D95" s="73">
        <f t="shared" si="6"/>
        <v>82.18816067653277</v>
      </c>
      <c r="E95" s="74">
        <f t="shared" si="5"/>
        <v>7.188160676532775</v>
      </c>
    </row>
    <row r="96" spans="1:5" ht="12.75">
      <c r="A96" s="86" t="s">
        <v>109</v>
      </c>
      <c r="B96" s="83">
        <f>B97+B98+B99</f>
        <v>779</v>
      </c>
      <c r="C96" s="83">
        <f>C97+C98+C99</f>
        <v>574</v>
      </c>
      <c r="D96" s="77">
        <f t="shared" si="6"/>
        <v>73.6842105263158</v>
      </c>
      <c r="E96" s="78">
        <f t="shared" si="5"/>
        <v>-1.3157894736842053</v>
      </c>
    </row>
    <row r="97" spans="1:5" ht="12.75">
      <c r="A97" s="79" t="s">
        <v>42</v>
      </c>
      <c r="B97" s="145">
        <v>427</v>
      </c>
      <c r="C97" s="145">
        <v>264</v>
      </c>
      <c r="D97" s="10">
        <f t="shared" si="6"/>
        <v>61.82669789227166</v>
      </c>
      <c r="E97" s="80">
        <f t="shared" si="5"/>
        <v>-13.17330210772834</v>
      </c>
    </row>
    <row r="98" spans="1:5" ht="12.75">
      <c r="A98" s="79" t="s">
        <v>43</v>
      </c>
      <c r="B98" s="145">
        <v>201</v>
      </c>
      <c r="C98" s="145">
        <v>169</v>
      </c>
      <c r="D98" s="10">
        <f t="shared" si="6"/>
        <v>84.07960199004975</v>
      </c>
      <c r="E98" s="80">
        <f t="shared" si="5"/>
        <v>9.079601990049753</v>
      </c>
    </row>
    <row r="99" spans="1:5" ht="12.75">
      <c r="A99" s="79" t="s">
        <v>44</v>
      </c>
      <c r="B99" s="145">
        <v>151</v>
      </c>
      <c r="C99" s="145">
        <v>141</v>
      </c>
      <c r="D99" s="10">
        <f t="shared" si="6"/>
        <v>93.37748344370861</v>
      </c>
      <c r="E99" s="80">
        <f t="shared" si="5"/>
        <v>18.377483443708613</v>
      </c>
    </row>
    <row r="100" spans="1:5" ht="12.75">
      <c r="A100" s="82" t="s">
        <v>110</v>
      </c>
      <c r="B100" s="83">
        <f>B101+B102+B103</f>
        <v>553</v>
      </c>
      <c r="C100" s="83">
        <f>C101+C102+C103</f>
        <v>460</v>
      </c>
      <c r="D100" s="77">
        <f t="shared" si="6"/>
        <v>83.18264014466546</v>
      </c>
      <c r="E100" s="78">
        <f t="shared" si="5"/>
        <v>8.182640144665456</v>
      </c>
    </row>
    <row r="101" spans="1:5" ht="12.75">
      <c r="A101" s="79" t="s">
        <v>42</v>
      </c>
      <c r="B101" s="145">
        <v>187</v>
      </c>
      <c r="C101" s="145">
        <v>131</v>
      </c>
      <c r="D101" s="10">
        <f t="shared" si="6"/>
        <v>70.05347593582887</v>
      </c>
      <c r="E101" s="80">
        <f t="shared" si="5"/>
        <v>-4.946524064171129</v>
      </c>
    </row>
    <row r="102" spans="1:5" ht="12.75">
      <c r="A102" s="79" t="s">
        <v>43</v>
      </c>
      <c r="B102" s="145">
        <v>160</v>
      </c>
      <c r="C102" s="145">
        <v>142</v>
      </c>
      <c r="D102" s="10">
        <f t="shared" si="6"/>
        <v>88.75</v>
      </c>
      <c r="E102" s="80">
        <f t="shared" si="5"/>
        <v>13.75</v>
      </c>
    </row>
    <row r="103" spans="1:5" ht="12.75">
      <c r="A103" s="79" t="s">
        <v>44</v>
      </c>
      <c r="B103" s="145">
        <v>206</v>
      </c>
      <c r="C103" s="145">
        <v>187</v>
      </c>
      <c r="D103" s="10">
        <f t="shared" si="6"/>
        <v>90.77669902912622</v>
      </c>
      <c r="E103" s="80">
        <f t="shared" si="5"/>
        <v>15.77669902912622</v>
      </c>
    </row>
    <row r="104" spans="1:5" ht="12.75">
      <c r="A104" s="82" t="s">
        <v>88</v>
      </c>
      <c r="B104" s="76">
        <f>B105</f>
        <v>69</v>
      </c>
      <c r="C104" s="76">
        <f>C105</f>
        <v>68</v>
      </c>
      <c r="D104" s="77">
        <f t="shared" si="6"/>
        <v>98.55072463768116</v>
      </c>
      <c r="E104" s="78">
        <f t="shared" si="5"/>
        <v>23.550724637681157</v>
      </c>
    </row>
    <row r="105" spans="1:5" ht="12.75">
      <c r="A105" s="79" t="s">
        <v>44</v>
      </c>
      <c r="B105" s="145">
        <v>69</v>
      </c>
      <c r="C105" s="145">
        <v>68</v>
      </c>
      <c r="D105" s="10">
        <f t="shared" si="6"/>
        <v>98.55072463768116</v>
      </c>
      <c r="E105" s="80">
        <f t="shared" si="5"/>
        <v>23.550724637681157</v>
      </c>
    </row>
    <row r="106" spans="1:5" ht="12.75">
      <c r="A106" s="82" t="s">
        <v>172</v>
      </c>
      <c r="B106" s="76">
        <f>B107+B108</f>
        <v>260</v>
      </c>
      <c r="C106" s="76">
        <f>C107+C108</f>
        <v>253</v>
      </c>
      <c r="D106" s="77">
        <f>C106*100/B106</f>
        <v>97.3076923076923</v>
      </c>
      <c r="E106" s="78">
        <f t="shared" si="5"/>
        <v>22.307692307692307</v>
      </c>
    </row>
    <row r="107" spans="1:5" ht="12.75">
      <c r="A107" s="79" t="s">
        <v>43</v>
      </c>
      <c r="B107" s="145">
        <v>160</v>
      </c>
      <c r="C107" s="145">
        <v>158</v>
      </c>
      <c r="D107" s="10">
        <f>C107*100/B107</f>
        <v>98.75</v>
      </c>
      <c r="E107" s="80">
        <f t="shared" si="5"/>
        <v>23.75</v>
      </c>
    </row>
    <row r="108" spans="1:5" ht="12.75">
      <c r="A108" s="79" t="s">
        <v>44</v>
      </c>
      <c r="B108" s="145">
        <v>100</v>
      </c>
      <c r="C108" s="145">
        <v>95</v>
      </c>
      <c r="D108" s="10">
        <f>C108*100/B108</f>
        <v>95</v>
      </c>
      <c r="E108" s="164">
        <f t="shared" si="5"/>
        <v>20</v>
      </c>
    </row>
    <row r="109" spans="1:5" ht="12.75">
      <c r="A109" s="165" t="s">
        <v>164</v>
      </c>
      <c r="B109" s="166">
        <v>231</v>
      </c>
      <c r="C109" s="166">
        <v>200</v>
      </c>
      <c r="D109" s="167">
        <f>C109*100/B109</f>
        <v>86.58008658008659</v>
      </c>
      <c r="E109" s="168">
        <f t="shared" si="5"/>
        <v>11.580086580086586</v>
      </c>
    </row>
    <row r="110" spans="1:5" ht="12.75">
      <c r="A110" s="84" t="s">
        <v>50</v>
      </c>
      <c r="B110" s="85">
        <f>B111+B115+B119</f>
        <v>2161</v>
      </c>
      <c r="C110" s="85">
        <f>C111+C115+C119</f>
        <v>1839</v>
      </c>
      <c r="D110" s="73">
        <f t="shared" si="6"/>
        <v>85.09949097639982</v>
      </c>
      <c r="E110" s="74">
        <f t="shared" si="5"/>
        <v>10.09949097639982</v>
      </c>
    </row>
    <row r="111" spans="1:5" ht="12.75">
      <c r="A111" s="86" t="s">
        <v>136</v>
      </c>
      <c r="B111" s="83">
        <f>B112+B113+B114</f>
        <v>1326</v>
      </c>
      <c r="C111" s="83">
        <f>C112+C113+C114</f>
        <v>1103</v>
      </c>
      <c r="D111" s="77">
        <f t="shared" si="6"/>
        <v>83.18250377073906</v>
      </c>
      <c r="E111" s="78">
        <f>D111-73</f>
        <v>10.18250377073906</v>
      </c>
    </row>
    <row r="112" spans="1:5" ht="12.75">
      <c r="A112" s="79" t="s">
        <v>42</v>
      </c>
      <c r="B112" s="145">
        <v>780</v>
      </c>
      <c r="C112" s="145">
        <v>654</v>
      </c>
      <c r="D112" s="10">
        <f t="shared" si="6"/>
        <v>83.84615384615384</v>
      </c>
      <c r="E112" s="80">
        <f aca="true" t="shared" si="7" ref="E112:E129">D112-75</f>
        <v>8.84615384615384</v>
      </c>
    </row>
    <row r="113" spans="1:5" ht="12.75">
      <c r="A113" s="79" t="s">
        <v>43</v>
      </c>
      <c r="B113" s="145">
        <v>489</v>
      </c>
      <c r="C113" s="145">
        <v>396</v>
      </c>
      <c r="D113" s="10">
        <f t="shared" si="6"/>
        <v>80.98159509202453</v>
      </c>
      <c r="E113" s="80">
        <f t="shared" si="7"/>
        <v>5.981595092024534</v>
      </c>
    </row>
    <row r="114" spans="1:5" ht="12.75">
      <c r="A114" s="79" t="s">
        <v>44</v>
      </c>
      <c r="B114" s="145">
        <v>57</v>
      </c>
      <c r="C114" s="145">
        <v>53</v>
      </c>
      <c r="D114" s="10">
        <f t="shared" si="6"/>
        <v>92.98245614035088</v>
      </c>
      <c r="E114" s="80">
        <f t="shared" si="7"/>
        <v>17.982456140350877</v>
      </c>
    </row>
    <row r="115" spans="1:5" ht="12.75">
      <c r="A115" s="86" t="s">
        <v>137</v>
      </c>
      <c r="B115" s="83">
        <f>B116+B117+B118</f>
        <v>643</v>
      </c>
      <c r="C115" s="83">
        <f>C116+C117+C118</f>
        <v>560</v>
      </c>
      <c r="D115" s="77">
        <f t="shared" si="6"/>
        <v>87.09175738724728</v>
      </c>
      <c r="E115" s="78">
        <f t="shared" si="7"/>
        <v>12.091757387247284</v>
      </c>
    </row>
    <row r="116" spans="1:5" ht="12.75">
      <c r="A116" s="79" t="s">
        <v>42</v>
      </c>
      <c r="B116" s="145">
        <v>71</v>
      </c>
      <c r="C116" s="145">
        <v>60</v>
      </c>
      <c r="D116" s="88">
        <f t="shared" si="6"/>
        <v>84.50704225352112</v>
      </c>
      <c r="E116" s="80">
        <f t="shared" si="7"/>
        <v>9.50704225352112</v>
      </c>
    </row>
    <row r="117" spans="1:5" ht="12.75">
      <c r="A117" s="79" t="s">
        <v>43</v>
      </c>
      <c r="B117" s="145">
        <v>59</v>
      </c>
      <c r="C117" s="145">
        <v>57</v>
      </c>
      <c r="D117" s="88">
        <f t="shared" si="6"/>
        <v>96.61016949152543</v>
      </c>
      <c r="E117" s="80">
        <f t="shared" si="7"/>
        <v>21.610169491525426</v>
      </c>
    </row>
    <row r="118" spans="1:5" ht="12.75">
      <c r="A118" s="79" t="s">
        <v>44</v>
      </c>
      <c r="B118" s="145">
        <v>513</v>
      </c>
      <c r="C118" s="145">
        <v>443</v>
      </c>
      <c r="D118" s="88">
        <f t="shared" si="6"/>
        <v>86.35477582846003</v>
      </c>
      <c r="E118" s="80">
        <f t="shared" si="7"/>
        <v>11.354775828460035</v>
      </c>
    </row>
    <row r="119" spans="1:5" ht="12.75">
      <c r="A119" s="165" t="s">
        <v>164</v>
      </c>
      <c r="B119" s="166">
        <v>192</v>
      </c>
      <c r="C119" s="166">
        <v>176</v>
      </c>
      <c r="D119" s="169">
        <f t="shared" si="6"/>
        <v>91.66666666666667</v>
      </c>
      <c r="E119" s="168">
        <f t="shared" si="7"/>
        <v>16.66666666666667</v>
      </c>
    </row>
    <row r="120" spans="1:5" ht="12.75">
      <c r="A120" s="84" t="s">
        <v>51</v>
      </c>
      <c r="B120" s="85">
        <f>B129+B127+B125+B121</f>
        <v>924</v>
      </c>
      <c r="C120" s="85">
        <f>C127+C129+C125+C121</f>
        <v>803</v>
      </c>
      <c r="D120" s="73">
        <f t="shared" si="6"/>
        <v>86.9047619047619</v>
      </c>
      <c r="E120" s="74">
        <f t="shared" si="7"/>
        <v>11.904761904761898</v>
      </c>
    </row>
    <row r="121" spans="1:5" ht="12.75">
      <c r="A121" s="75" t="s">
        <v>138</v>
      </c>
      <c r="B121" s="83">
        <f>B122+B123+B124</f>
        <v>522</v>
      </c>
      <c r="C121" s="83">
        <f>C122+C123+C124</f>
        <v>472</v>
      </c>
      <c r="D121" s="77">
        <f t="shared" si="6"/>
        <v>90.42145593869732</v>
      </c>
      <c r="E121" s="78">
        <f t="shared" si="7"/>
        <v>15.42145593869732</v>
      </c>
    </row>
    <row r="122" spans="1:5" ht="12.75">
      <c r="A122" s="79" t="s">
        <v>42</v>
      </c>
      <c r="B122" s="145">
        <v>199</v>
      </c>
      <c r="C122" s="145">
        <v>163</v>
      </c>
      <c r="D122" s="10">
        <f t="shared" si="6"/>
        <v>81.90954773869346</v>
      </c>
      <c r="E122" s="80">
        <f t="shared" si="7"/>
        <v>6.909547738693462</v>
      </c>
    </row>
    <row r="123" spans="1:5" ht="12.75">
      <c r="A123" s="79" t="s">
        <v>43</v>
      </c>
      <c r="B123" s="145">
        <v>170</v>
      </c>
      <c r="C123" s="145">
        <v>161</v>
      </c>
      <c r="D123" s="10">
        <f t="shared" si="6"/>
        <v>94.70588235294117</v>
      </c>
      <c r="E123" s="80">
        <f t="shared" si="7"/>
        <v>19.705882352941174</v>
      </c>
    </row>
    <row r="124" spans="1:5" ht="12.75">
      <c r="A124" s="79" t="s">
        <v>44</v>
      </c>
      <c r="B124" s="145">
        <v>153</v>
      </c>
      <c r="C124" s="145">
        <v>148</v>
      </c>
      <c r="D124" s="10">
        <f t="shared" si="6"/>
        <v>96.73202614379085</v>
      </c>
      <c r="E124" s="80">
        <f t="shared" si="7"/>
        <v>21.732026143790847</v>
      </c>
    </row>
    <row r="125" spans="1:5" ht="12.75">
      <c r="A125" s="82" t="s">
        <v>178</v>
      </c>
      <c r="B125" s="83">
        <f>B126</f>
        <v>10</v>
      </c>
      <c r="C125" s="83">
        <f>C126</f>
        <v>10</v>
      </c>
      <c r="D125" s="77">
        <f>C125*100/B125</f>
        <v>100</v>
      </c>
      <c r="E125" s="78">
        <f t="shared" si="7"/>
        <v>25</v>
      </c>
    </row>
    <row r="126" spans="1:5" ht="12.75">
      <c r="A126" s="79" t="s">
        <v>42</v>
      </c>
      <c r="B126" s="145">
        <v>10</v>
      </c>
      <c r="C126" s="145">
        <v>10</v>
      </c>
      <c r="D126" s="10">
        <f>C126*100/B126</f>
        <v>100</v>
      </c>
      <c r="E126" s="80">
        <f t="shared" si="7"/>
        <v>25</v>
      </c>
    </row>
    <row r="127" spans="1:5" ht="12.75">
      <c r="A127" s="82" t="s">
        <v>52</v>
      </c>
      <c r="B127" s="83">
        <f>B128</f>
        <v>159</v>
      </c>
      <c r="C127" s="83">
        <f>C128</f>
        <v>120</v>
      </c>
      <c r="D127" s="77">
        <f t="shared" si="6"/>
        <v>75.47169811320755</v>
      </c>
      <c r="E127" s="78">
        <f t="shared" si="7"/>
        <v>0.47169811320755173</v>
      </c>
    </row>
    <row r="128" spans="1:5" ht="12.75">
      <c r="A128" s="79" t="s">
        <v>42</v>
      </c>
      <c r="B128" s="145">
        <v>159</v>
      </c>
      <c r="C128" s="145">
        <v>120</v>
      </c>
      <c r="D128" s="10">
        <f>C128*100/B128</f>
        <v>75.47169811320755</v>
      </c>
      <c r="E128" s="80">
        <f t="shared" si="7"/>
        <v>0.47169811320755173</v>
      </c>
    </row>
    <row r="129" spans="1:5" ht="12.75">
      <c r="A129" s="165" t="s">
        <v>164</v>
      </c>
      <c r="B129" s="166">
        <v>233</v>
      </c>
      <c r="C129" s="166">
        <v>201</v>
      </c>
      <c r="D129" s="167">
        <f>C129*100/B129</f>
        <v>86.26609442060087</v>
      </c>
      <c r="E129" s="174">
        <f t="shared" si="7"/>
        <v>11.266094420600865</v>
      </c>
    </row>
    <row r="130" spans="1:7" ht="12.75">
      <c r="A130" s="84" t="s">
        <v>53</v>
      </c>
      <c r="B130" s="85">
        <f>B131+B135+B137</f>
        <v>1512</v>
      </c>
      <c r="C130" s="85">
        <f>C131+C135+C137</f>
        <v>1128</v>
      </c>
      <c r="D130" s="89">
        <f>C130*100/B130</f>
        <v>74.60317460317461</v>
      </c>
      <c r="E130" s="74">
        <f aca="true" t="shared" si="8" ref="E130:E165">D130-75</f>
        <v>-0.39682539682539186</v>
      </c>
      <c r="G130" s="246"/>
    </row>
    <row r="131" spans="1:5" ht="12.75">
      <c r="A131" s="82" t="s">
        <v>17</v>
      </c>
      <c r="B131" s="83">
        <f>B132+B133+B134</f>
        <v>1010</v>
      </c>
      <c r="C131" s="83">
        <f>C132+C133+C134</f>
        <v>726</v>
      </c>
      <c r="D131" s="77">
        <f aca="true" t="shared" si="9" ref="D131:D139">C131*100/B131</f>
        <v>71.88118811881188</v>
      </c>
      <c r="E131" s="78">
        <f t="shared" si="8"/>
        <v>-3.1188118811881225</v>
      </c>
    </row>
    <row r="132" spans="1:5" ht="12.75">
      <c r="A132" s="79" t="s">
        <v>42</v>
      </c>
      <c r="B132" s="145">
        <v>371</v>
      </c>
      <c r="C132" s="145">
        <v>237</v>
      </c>
      <c r="D132" s="10">
        <f t="shared" si="9"/>
        <v>63.881401617250674</v>
      </c>
      <c r="E132" s="80">
        <f t="shared" si="8"/>
        <v>-11.118598382749326</v>
      </c>
    </row>
    <row r="133" spans="1:5" ht="12.75">
      <c r="A133" s="79" t="s">
        <v>43</v>
      </c>
      <c r="B133" s="145">
        <v>331</v>
      </c>
      <c r="C133" s="145">
        <v>250</v>
      </c>
      <c r="D133" s="10">
        <f t="shared" si="9"/>
        <v>75.52870090634441</v>
      </c>
      <c r="E133" s="80">
        <f t="shared" si="8"/>
        <v>0.5287009063444117</v>
      </c>
    </row>
    <row r="134" spans="1:5" ht="12.75">
      <c r="A134" s="79" t="s">
        <v>44</v>
      </c>
      <c r="B134" s="145">
        <v>308</v>
      </c>
      <c r="C134" s="145">
        <v>239</v>
      </c>
      <c r="D134" s="10">
        <f t="shared" si="9"/>
        <v>77.59740259740259</v>
      </c>
      <c r="E134" s="80">
        <f t="shared" si="8"/>
        <v>2.597402597402592</v>
      </c>
    </row>
    <row r="135" spans="1:5" ht="12.75">
      <c r="A135" s="82" t="s">
        <v>30</v>
      </c>
      <c r="B135" s="83">
        <f>B136</f>
        <v>259</v>
      </c>
      <c r="C135" s="83">
        <f>C136</f>
        <v>203</v>
      </c>
      <c r="D135" s="77">
        <f t="shared" si="9"/>
        <v>78.37837837837837</v>
      </c>
      <c r="E135" s="78">
        <f t="shared" si="8"/>
        <v>3.378378378378372</v>
      </c>
    </row>
    <row r="136" spans="1:5" ht="12.75">
      <c r="A136" s="79" t="s">
        <v>42</v>
      </c>
      <c r="B136" s="145">
        <v>259</v>
      </c>
      <c r="C136" s="145">
        <v>203</v>
      </c>
      <c r="D136" s="10">
        <f t="shared" si="9"/>
        <v>78.37837837837837</v>
      </c>
      <c r="E136" s="80">
        <f t="shared" si="8"/>
        <v>3.378378378378372</v>
      </c>
    </row>
    <row r="137" spans="1:5" ht="12.75">
      <c r="A137" s="165" t="s">
        <v>164</v>
      </c>
      <c r="B137" s="166">
        <v>243</v>
      </c>
      <c r="C137" s="166">
        <v>199</v>
      </c>
      <c r="D137" s="167">
        <f t="shared" si="9"/>
        <v>81.89300411522633</v>
      </c>
      <c r="E137" s="174">
        <f t="shared" si="8"/>
        <v>6.893004115226333</v>
      </c>
    </row>
    <row r="138" spans="1:5" ht="12.75">
      <c r="A138" s="84" t="s">
        <v>54</v>
      </c>
      <c r="B138" s="85">
        <f>B139+B143+B146</f>
        <v>1180</v>
      </c>
      <c r="C138" s="85">
        <f>C139+C143+C146</f>
        <v>961</v>
      </c>
      <c r="D138" s="73">
        <f t="shared" si="9"/>
        <v>81.44067796610169</v>
      </c>
      <c r="E138" s="74">
        <f t="shared" si="8"/>
        <v>6.440677966101688</v>
      </c>
    </row>
    <row r="139" spans="1:5" ht="12.75">
      <c r="A139" s="75" t="s">
        <v>139</v>
      </c>
      <c r="B139" s="83">
        <f>B140+B141+B142</f>
        <v>730</v>
      </c>
      <c r="C139" s="83">
        <f>C140+C141+C142</f>
        <v>570</v>
      </c>
      <c r="D139" s="77">
        <f t="shared" si="9"/>
        <v>78.08219178082192</v>
      </c>
      <c r="E139" s="78">
        <f t="shared" si="8"/>
        <v>3.0821917808219155</v>
      </c>
    </row>
    <row r="140" spans="1:5" ht="12.75">
      <c r="A140" s="79" t="s">
        <v>42</v>
      </c>
      <c r="B140" s="145">
        <v>240</v>
      </c>
      <c r="C140" s="145">
        <v>172</v>
      </c>
      <c r="D140" s="10">
        <f aca="true" t="shared" si="10" ref="D140:D147">C140*100/B140</f>
        <v>71.66666666666667</v>
      </c>
      <c r="E140" s="80">
        <f t="shared" si="8"/>
        <v>-3.3333333333333286</v>
      </c>
    </row>
    <row r="141" spans="1:5" ht="12.75">
      <c r="A141" s="79" t="s">
        <v>43</v>
      </c>
      <c r="B141" s="145">
        <v>240</v>
      </c>
      <c r="C141" s="145">
        <v>183</v>
      </c>
      <c r="D141" s="10">
        <f t="shared" si="10"/>
        <v>76.25</v>
      </c>
      <c r="E141" s="80">
        <f t="shared" si="8"/>
        <v>1.25</v>
      </c>
    </row>
    <row r="142" spans="1:5" ht="12.75">
      <c r="A142" s="79" t="s">
        <v>44</v>
      </c>
      <c r="B142" s="145">
        <v>250</v>
      </c>
      <c r="C142" s="145">
        <v>215</v>
      </c>
      <c r="D142" s="10">
        <f t="shared" si="10"/>
        <v>86</v>
      </c>
      <c r="E142" s="80">
        <f t="shared" si="8"/>
        <v>11</v>
      </c>
    </row>
    <row r="143" spans="1:5" ht="12.75">
      <c r="A143" s="82" t="s">
        <v>19</v>
      </c>
      <c r="B143" s="83">
        <f>B144+B145</f>
        <v>240</v>
      </c>
      <c r="C143" s="83">
        <f>C144+C145</f>
        <v>200</v>
      </c>
      <c r="D143" s="77">
        <f t="shared" si="10"/>
        <v>83.33333333333333</v>
      </c>
      <c r="E143" s="78">
        <f t="shared" si="8"/>
        <v>8.333333333333329</v>
      </c>
    </row>
    <row r="144" spans="1:5" ht="12.75">
      <c r="A144" s="79" t="s">
        <v>42</v>
      </c>
      <c r="B144" s="145">
        <v>120</v>
      </c>
      <c r="C144" s="145">
        <v>100</v>
      </c>
      <c r="D144" s="10">
        <f t="shared" si="10"/>
        <v>83.33333333333333</v>
      </c>
      <c r="E144" s="80">
        <f t="shared" si="8"/>
        <v>8.333333333333329</v>
      </c>
    </row>
    <row r="145" spans="1:5" ht="12.75">
      <c r="A145" s="79" t="s">
        <v>44</v>
      </c>
      <c r="B145" s="145">
        <v>120</v>
      </c>
      <c r="C145" s="145">
        <v>100</v>
      </c>
      <c r="D145" s="10">
        <f t="shared" si="10"/>
        <v>83.33333333333333</v>
      </c>
      <c r="E145" s="80">
        <f t="shared" si="8"/>
        <v>8.333333333333329</v>
      </c>
    </row>
    <row r="146" spans="1:5" ht="12.75">
      <c r="A146" s="165" t="s">
        <v>164</v>
      </c>
      <c r="B146" s="166">
        <v>210</v>
      </c>
      <c r="C146" s="166">
        <v>191</v>
      </c>
      <c r="D146" s="167">
        <f t="shared" si="10"/>
        <v>90.95238095238095</v>
      </c>
      <c r="E146" s="168">
        <f t="shared" si="8"/>
        <v>15.952380952380949</v>
      </c>
    </row>
    <row r="147" spans="1:5" ht="12.75">
      <c r="A147" s="84" t="s">
        <v>55</v>
      </c>
      <c r="B147" s="85">
        <f>B148+B152</f>
        <v>1175</v>
      </c>
      <c r="C147" s="85">
        <f>C148+C152</f>
        <v>936</v>
      </c>
      <c r="D147" s="89">
        <f t="shared" si="10"/>
        <v>79.65957446808511</v>
      </c>
      <c r="E147" s="74">
        <f t="shared" si="8"/>
        <v>4.659574468085111</v>
      </c>
    </row>
    <row r="148" spans="1:5" ht="12.75">
      <c r="A148" s="75" t="s">
        <v>140</v>
      </c>
      <c r="B148" s="83">
        <f>B149+B150+B151</f>
        <v>961</v>
      </c>
      <c r="C148" s="83">
        <f>C149+C150+C151</f>
        <v>775</v>
      </c>
      <c r="D148" s="77">
        <f aca="true" t="shared" si="11" ref="D148:D188">C148*100/B148</f>
        <v>80.64516129032258</v>
      </c>
      <c r="E148" s="78">
        <f t="shared" si="8"/>
        <v>5.6451612903225765</v>
      </c>
    </row>
    <row r="149" spans="1:5" ht="12.75">
      <c r="A149" s="79" t="s">
        <v>42</v>
      </c>
      <c r="B149" s="145">
        <v>356</v>
      </c>
      <c r="C149" s="145">
        <v>251</v>
      </c>
      <c r="D149" s="10">
        <f t="shared" si="11"/>
        <v>70.50561797752809</v>
      </c>
      <c r="E149" s="80">
        <f t="shared" si="8"/>
        <v>-4.49438202247191</v>
      </c>
    </row>
    <row r="150" spans="1:5" ht="12.75">
      <c r="A150" s="79" t="s">
        <v>43</v>
      </c>
      <c r="B150" s="145">
        <v>327</v>
      </c>
      <c r="C150" s="145">
        <v>270</v>
      </c>
      <c r="D150" s="10">
        <f t="shared" si="11"/>
        <v>82.56880733944953</v>
      </c>
      <c r="E150" s="80">
        <f t="shared" si="8"/>
        <v>7.568807339449535</v>
      </c>
    </row>
    <row r="151" spans="1:5" ht="12.75">
      <c r="A151" s="79" t="s">
        <v>44</v>
      </c>
      <c r="B151" s="145">
        <v>278</v>
      </c>
      <c r="C151" s="145">
        <v>254</v>
      </c>
      <c r="D151" s="10">
        <f t="shared" si="11"/>
        <v>91.36690647482014</v>
      </c>
      <c r="E151" s="80">
        <f t="shared" si="8"/>
        <v>16.36690647482014</v>
      </c>
    </row>
    <row r="152" spans="1:5" ht="12.75">
      <c r="A152" s="165" t="s">
        <v>164</v>
      </c>
      <c r="B152" s="166">
        <v>214</v>
      </c>
      <c r="C152" s="166">
        <v>161</v>
      </c>
      <c r="D152" s="167">
        <f t="shared" si="11"/>
        <v>75.23364485981308</v>
      </c>
      <c r="E152" s="174">
        <f t="shared" si="8"/>
        <v>0.23364485981308292</v>
      </c>
    </row>
    <row r="153" spans="1:5" ht="12.75">
      <c r="A153" s="84" t="s">
        <v>56</v>
      </c>
      <c r="B153" s="85">
        <f>B154+B158+B162</f>
        <v>795</v>
      </c>
      <c r="C153" s="85">
        <f>C154+C158+C162</f>
        <v>696</v>
      </c>
      <c r="D153" s="89">
        <f t="shared" si="11"/>
        <v>87.54716981132076</v>
      </c>
      <c r="E153" s="74">
        <f t="shared" si="8"/>
        <v>12.547169811320757</v>
      </c>
    </row>
    <row r="154" spans="1:5" ht="12.75">
      <c r="A154" s="75" t="s">
        <v>21</v>
      </c>
      <c r="B154" s="83">
        <f>B155+B156+B157</f>
        <v>662</v>
      </c>
      <c r="C154" s="83">
        <f>C155+C156+C157</f>
        <v>576</v>
      </c>
      <c r="D154" s="77">
        <f>D153</f>
        <v>87.54716981132076</v>
      </c>
      <c r="E154" s="78">
        <f t="shared" si="8"/>
        <v>12.547169811320757</v>
      </c>
    </row>
    <row r="155" spans="1:5" ht="12.75">
      <c r="A155" s="79" t="s">
        <v>42</v>
      </c>
      <c r="B155" s="145">
        <v>255</v>
      </c>
      <c r="C155" s="145">
        <v>196</v>
      </c>
      <c r="D155" s="10">
        <f t="shared" si="11"/>
        <v>76.86274509803921</v>
      </c>
      <c r="E155" s="80">
        <f t="shared" si="8"/>
        <v>1.8627450980392126</v>
      </c>
    </row>
    <row r="156" spans="1:5" ht="12.75">
      <c r="A156" s="79" t="s">
        <v>43</v>
      </c>
      <c r="B156" s="145">
        <v>257</v>
      </c>
      <c r="C156" s="145">
        <v>233</v>
      </c>
      <c r="D156" s="10">
        <f t="shared" si="11"/>
        <v>90.6614785992218</v>
      </c>
      <c r="E156" s="80">
        <f t="shared" si="8"/>
        <v>15.661478599221795</v>
      </c>
    </row>
    <row r="157" spans="1:5" ht="12.75">
      <c r="A157" s="79" t="s">
        <v>44</v>
      </c>
      <c r="B157" s="145">
        <v>150</v>
      </c>
      <c r="C157" s="145">
        <v>147</v>
      </c>
      <c r="D157" s="10">
        <f t="shared" si="11"/>
        <v>98</v>
      </c>
      <c r="E157" s="80">
        <f t="shared" si="8"/>
        <v>23</v>
      </c>
    </row>
    <row r="158" spans="1:5" ht="12.75" hidden="1">
      <c r="A158" s="82" t="s">
        <v>22</v>
      </c>
      <c r="B158" s="83"/>
      <c r="C158" s="83"/>
      <c r="D158" s="10" t="e">
        <f t="shared" si="11"/>
        <v>#DIV/0!</v>
      </c>
      <c r="E158" s="80" t="e">
        <f t="shared" si="8"/>
        <v>#DIV/0!</v>
      </c>
    </row>
    <row r="159" spans="1:5" ht="12.75" hidden="1">
      <c r="A159" s="79" t="s">
        <v>42</v>
      </c>
      <c r="B159" s="162"/>
      <c r="C159" s="162"/>
      <c r="D159" s="10" t="e">
        <f t="shared" si="11"/>
        <v>#DIV/0!</v>
      </c>
      <c r="E159" s="80" t="e">
        <f t="shared" si="8"/>
        <v>#DIV/0!</v>
      </c>
    </row>
    <row r="160" spans="1:6" ht="12.75" hidden="1">
      <c r="A160" s="79" t="s">
        <v>43</v>
      </c>
      <c r="B160" s="162"/>
      <c r="C160" s="162"/>
      <c r="D160" s="10" t="e">
        <f t="shared" si="11"/>
        <v>#DIV/0!</v>
      </c>
      <c r="E160" s="80" t="e">
        <f t="shared" si="8"/>
        <v>#DIV/0!</v>
      </c>
      <c r="F160" s="163"/>
    </row>
    <row r="161" spans="1:5" ht="12.75" hidden="1">
      <c r="A161" s="79" t="s">
        <v>44</v>
      </c>
      <c r="B161" s="81"/>
      <c r="C161" s="81"/>
      <c r="D161" s="10" t="e">
        <f t="shared" si="11"/>
        <v>#DIV/0!</v>
      </c>
      <c r="E161" s="80" t="e">
        <f t="shared" si="8"/>
        <v>#DIV/0!</v>
      </c>
    </row>
    <row r="162" spans="1:5" ht="12.75">
      <c r="A162" s="165" t="s">
        <v>164</v>
      </c>
      <c r="B162" s="166">
        <v>133</v>
      </c>
      <c r="C162" s="166">
        <v>120</v>
      </c>
      <c r="D162" s="167">
        <f t="shared" si="11"/>
        <v>90.22556390977444</v>
      </c>
      <c r="E162" s="174">
        <f t="shared" si="8"/>
        <v>15.225563909774436</v>
      </c>
    </row>
    <row r="163" spans="1:5" ht="12.75">
      <c r="A163" s="84" t="s">
        <v>57</v>
      </c>
      <c r="B163" s="85">
        <f>B164+B168</f>
        <v>963</v>
      </c>
      <c r="C163" s="85">
        <f>C164+C168</f>
        <v>800</v>
      </c>
      <c r="D163" s="89">
        <f t="shared" si="11"/>
        <v>83.07372793354102</v>
      </c>
      <c r="E163" s="74">
        <f t="shared" si="8"/>
        <v>8.073727933541022</v>
      </c>
    </row>
    <row r="164" spans="1:5" ht="12.75">
      <c r="A164" s="75" t="s">
        <v>141</v>
      </c>
      <c r="B164" s="83">
        <f>B165+B166+B167</f>
        <v>723</v>
      </c>
      <c r="C164" s="83">
        <f>C165+C166+C167</f>
        <v>594</v>
      </c>
      <c r="D164" s="77">
        <f t="shared" si="11"/>
        <v>82.15767634854772</v>
      </c>
      <c r="E164" s="78">
        <f t="shared" si="8"/>
        <v>7.157676348547724</v>
      </c>
    </row>
    <row r="165" spans="1:5" ht="12.75">
      <c r="A165" s="79" t="s">
        <v>42</v>
      </c>
      <c r="B165" s="145">
        <v>240</v>
      </c>
      <c r="C165" s="145">
        <v>170</v>
      </c>
      <c r="D165" s="10">
        <f t="shared" si="11"/>
        <v>70.83333333333333</v>
      </c>
      <c r="E165" s="80">
        <f t="shared" si="8"/>
        <v>-4.166666666666671</v>
      </c>
    </row>
    <row r="166" spans="1:5" ht="12.75">
      <c r="A166" s="79" t="s">
        <v>43</v>
      </c>
      <c r="B166" s="145">
        <v>243</v>
      </c>
      <c r="C166" s="145">
        <v>202</v>
      </c>
      <c r="D166" s="10">
        <f t="shared" si="11"/>
        <v>83.1275720164609</v>
      </c>
      <c r="E166" s="80">
        <f aca="true" t="shared" si="12" ref="E166:E205">D166-75</f>
        <v>8.127572016460903</v>
      </c>
    </row>
    <row r="167" spans="1:5" ht="12.75">
      <c r="A167" s="79" t="s">
        <v>44</v>
      </c>
      <c r="B167" s="145">
        <v>240</v>
      </c>
      <c r="C167" s="145">
        <v>222</v>
      </c>
      <c r="D167" s="10">
        <f t="shared" si="11"/>
        <v>92.5</v>
      </c>
      <c r="E167" s="80">
        <f t="shared" si="12"/>
        <v>17.5</v>
      </c>
    </row>
    <row r="168" spans="1:5" ht="12.75">
      <c r="A168" s="165" t="s">
        <v>164</v>
      </c>
      <c r="B168" s="166">
        <v>240</v>
      </c>
      <c r="C168" s="166">
        <v>206</v>
      </c>
      <c r="D168" s="167">
        <f t="shared" si="11"/>
        <v>85.83333333333333</v>
      </c>
      <c r="E168" s="174">
        <f t="shared" si="12"/>
        <v>10.833333333333329</v>
      </c>
    </row>
    <row r="169" spans="1:5" ht="12.75">
      <c r="A169" s="84" t="s">
        <v>58</v>
      </c>
      <c r="B169" s="85">
        <f>B170+B174</f>
        <v>883</v>
      </c>
      <c r="C169" s="85">
        <f>C170+C174</f>
        <v>692</v>
      </c>
      <c r="D169" s="89">
        <f t="shared" si="11"/>
        <v>78.3691959229898</v>
      </c>
      <c r="E169" s="74">
        <f t="shared" si="12"/>
        <v>3.369195922989803</v>
      </c>
    </row>
    <row r="170" spans="1:5" ht="12.75">
      <c r="A170" s="75" t="s">
        <v>142</v>
      </c>
      <c r="B170" s="83">
        <f>B171+B172+B173</f>
        <v>712</v>
      </c>
      <c r="C170" s="83">
        <f>C171+C172+C173</f>
        <v>547</v>
      </c>
      <c r="D170" s="77">
        <f t="shared" si="11"/>
        <v>76.82584269662921</v>
      </c>
      <c r="E170" s="78">
        <f t="shared" si="12"/>
        <v>1.8258426966292092</v>
      </c>
    </row>
    <row r="171" spans="1:5" ht="12.75">
      <c r="A171" s="79" t="s">
        <v>42</v>
      </c>
      <c r="B171" s="145">
        <v>344</v>
      </c>
      <c r="C171" s="145">
        <v>234</v>
      </c>
      <c r="D171" s="10">
        <f t="shared" si="11"/>
        <v>68.02325581395348</v>
      </c>
      <c r="E171" s="80">
        <f t="shared" si="12"/>
        <v>-6.976744186046517</v>
      </c>
    </row>
    <row r="172" spans="1:5" ht="12.75">
      <c r="A172" s="79" t="s">
        <v>43</v>
      </c>
      <c r="B172" s="145">
        <v>207</v>
      </c>
      <c r="C172" s="145">
        <v>173</v>
      </c>
      <c r="D172" s="10">
        <f t="shared" si="11"/>
        <v>83.57487922705315</v>
      </c>
      <c r="E172" s="80">
        <f t="shared" si="12"/>
        <v>8.574879227053145</v>
      </c>
    </row>
    <row r="173" spans="1:5" ht="12.75">
      <c r="A173" s="79" t="s">
        <v>44</v>
      </c>
      <c r="B173" s="145">
        <v>161</v>
      </c>
      <c r="C173" s="145">
        <v>140</v>
      </c>
      <c r="D173" s="10">
        <f t="shared" si="11"/>
        <v>86.95652173913044</v>
      </c>
      <c r="E173" s="80">
        <f t="shared" si="12"/>
        <v>11.956521739130437</v>
      </c>
    </row>
    <row r="174" spans="1:5" ht="12.75">
      <c r="A174" s="165" t="s">
        <v>164</v>
      </c>
      <c r="B174" s="162">
        <v>171</v>
      </c>
      <c r="C174" s="166">
        <v>145</v>
      </c>
      <c r="D174" s="167">
        <f t="shared" si="11"/>
        <v>84.7953216374269</v>
      </c>
      <c r="E174" s="174">
        <f t="shared" si="12"/>
        <v>9.795321637426895</v>
      </c>
    </row>
    <row r="175" spans="1:5" ht="12.75">
      <c r="A175" s="84" t="s">
        <v>59</v>
      </c>
      <c r="B175" s="85">
        <f>B176+B180</f>
        <v>1063</v>
      </c>
      <c r="C175" s="85">
        <f>C176+C180</f>
        <v>889</v>
      </c>
      <c r="D175" s="89">
        <f t="shared" si="11"/>
        <v>83.63123236124177</v>
      </c>
      <c r="E175" s="74">
        <f t="shared" si="12"/>
        <v>8.631232361241771</v>
      </c>
    </row>
    <row r="176" spans="1:5" ht="12.75">
      <c r="A176" s="75" t="s">
        <v>25</v>
      </c>
      <c r="B176" s="83">
        <f>B177+B178+B179</f>
        <v>921</v>
      </c>
      <c r="C176" s="83">
        <f>C177+C178+C179</f>
        <v>773</v>
      </c>
      <c r="D176" s="77">
        <f t="shared" si="11"/>
        <v>83.93051031487514</v>
      </c>
      <c r="E176" s="78">
        <f t="shared" si="12"/>
        <v>8.930510314875136</v>
      </c>
    </row>
    <row r="177" spans="1:5" ht="12.75">
      <c r="A177" s="79" t="s">
        <v>42</v>
      </c>
      <c r="B177" s="145">
        <v>350</v>
      </c>
      <c r="C177" s="145">
        <v>295</v>
      </c>
      <c r="D177" s="10">
        <f t="shared" si="11"/>
        <v>84.28571428571429</v>
      </c>
      <c r="E177" s="80">
        <f t="shared" si="12"/>
        <v>9.285714285714292</v>
      </c>
    </row>
    <row r="178" spans="1:5" ht="12.75">
      <c r="A178" s="79" t="s">
        <v>43</v>
      </c>
      <c r="B178" s="145">
        <v>293</v>
      </c>
      <c r="C178" s="145">
        <v>217</v>
      </c>
      <c r="D178" s="10">
        <f t="shared" si="11"/>
        <v>74.06143344709898</v>
      </c>
      <c r="E178" s="80">
        <f t="shared" si="12"/>
        <v>-0.9385665529010225</v>
      </c>
    </row>
    <row r="179" spans="1:5" ht="12.75">
      <c r="A179" s="79" t="s">
        <v>44</v>
      </c>
      <c r="B179" s="145">
        <v>278</v>
      </c>
      <c r="C179" s="145">
        <v>261</v>
      </c>
      <c r="D179" s="10">
        <f t="shared" si="11"/>
        <v>93.88489208633094</v>
      </c>
      <c r="E179" s="80">
        <f t="shared" si="12"/>
        <v>18.884892086330936</v>
      </c>
    </row>
    <row r="180" spans="1:5" ht="12.75">
      <c r="A180" s="165" t="s">
        <v>164</v>
      </c>
      <c r="B180" s="162">
        <v>142</v>
      </c>
      <c r="C180" s="166">
        <v>116</v>
      </c>
      <c r="D180" s="167">
        <f t="shared" si="11"/>
        <v>81.69014084507042</v>
      </c>
      <c r="E180" s="174">
        <f t="shared" si="12"/>
        <v>6.690140845070417</v>
      </c>
    </row>
    <row r="181" spans="1:7" ht="12.75">
      <c r="A181" s="84" t="s">
        <v>97</v>
      </c>
      <c r="B181" s="85">
        <f>B182+B186</f>
        <v>1541</v>
      </c>
      <c r="C181" s="85">
        <f>C182+C186</f>
        <v>1053</v>
      </c>
      <c r="D181" s="89">
        <f t="shared" si="11"/>
        <v>68.33225178455548</v>
      </c>
      <c r="E181" s="74">
        <f t="shared" si="12"/>
        <v>-6.667748215444519</v>
      </c>
      <c r="G181" s="246"/>
    </row>
    <row r="182" spans="1:5" ht="12.75">
      <c r="A182" s="75" t="s">
        <v>143</v>
      </c>
      <c r="B182" s="83">
        <f>B183+B184+B185</f>
        <v>1341</v>
      </c>
      <c r="C182" s="83">
        <f>C183+C184+C185</f>
        <v>874</v>
      </c>
      <c r="D182" s="77">
        <f t="shared" si="11"/>
        <v>65.17524235645041</v>
      </c>
      <c r="E182" s="78">
        <f t="shared" si="12"/>
        <v>-9.824757643549589</v>
      </c>
    </row>
    <row r="183" spans="1:5" ht="12.75">
      <c r="A183" s="79" t="s">
        <v>42</v>
      </c>
      <c r="B183" s="145">
        <v>467</v>
      </c>
      <c r="C183" s="145">
        <v>214</v>
      </c>
      <c r="D183" s="10">
        <f t="shared" si="11"/>
        <v>45.82441113490364</v>
      </c>
      <c r="E183" s="80">
        <f t="shared" si="12"/>
        <v>-29.17558886509636</v>
      </c>
    </row>
    <row r="184" spans="1:5" ht="12.75">
      <c r="A184" s="79" t="s">
        <v>43</v>
      </c>
      <c r="B184" s="145">
        <v>453</v>
      </c>
      <c r="C184" s="145">
        <v>311</v>
      </c>
      <c r="D184" s="10">
        <f t="shared" si="11"/>
        <v>68.65342163355409</v>
      </c>
      <c r="E184" s="80">
        <f t="shared" si="12"/>
        <v>-6.346578366445911</v>
      </c>
    </row>
    <row r="185" spans="1:5" ht="12.75">
      <c r="A185" s="79" t="s">
        <v>44</v>
      </c>
      <c r="B185" s="145">
        <v>421</v>
      </c>
      <c r="C185" s="145">
        <v>349</v>
      </c>
      <c r="D185" s="10">
        <f t="shared" si="11"/>
        <v>82.8978622327791</v>
      </c>
      <c r="E185" s="80">
        <f t="shared" si="12"/>
        <v>7.897862232779104</v>
      </c>
    </row>
    <row r="186" spans="1:5" ht="12.75">
      <c r="A186" s="165" t="s">
        <v>164</v>
      </c>
      <c r="B186" s="162">
        <v>200</v>
      </c>
      <c r="C186" s="166">
        <v>179</v>
      </c>
      <c r="D186" s="167">
        <f t="shared" si="11"/>
        <v>89.5</v>
      </c>
      <c r="E186" s="174">
        <f t="shared" si="12"/>
        <v>14.5</v>
      </c>
    </row>
    <row r="187" spans="1:5" ht="12.75">
      <c r="A187" s="84" t="s">
        <v>60</v>
      </c>
      <c r="B187" s="85">
        <f>B188+B192+B195+B197</f>
        <v>1624</v>
      </c>
      <c r="C187" s="85">
        <f>C188+C192+C195+C197</f>
        <v>1295</v>
      </c>
      <c r="D187" s="89">
        <f t="shared" si="11"/>
        <v>79.74137931034483</v>
      </c>
      <c r="E187" s="74">
        <f t="shared" si="12"/>
        <v>4.741379310344826</v>
      </c>
    </row>
    <row r="188" spans="1:5" ht="12.75">
      <c r="A188" s="75" t="s">
        <v>26</v>
      </c>
      <c r="B188" s="83">
        <f>B189+B190+B191</f>
        <v>1252</v>
      </c>
      <c r="C188" s="83">
        <f>C189+C190+C191</f>
        <v>959</v>
      </c>
      <c r="D188" s="77">
        <f t="shared" si="11"/>
        <v>76.59744408945687</v>
      </c>
      <c r="E188" s="78">
        <f t="shared" si="12"/>
        <v>1.5974440894568716</v>
      </c>
    </row>
    <row r="189" spans="1:5" ht="12.75">
      <c r="A189" s="79" t="s">
        <v>42</v>
      </c>
      <c r="B189" s="145">
        <v>446</v>
      </c>
      <c r="C189" s="145">
        <v>310</v>
      </c>
      <c r="D189" s="10">
        <f aca="true" t="shared" si="13" ref="D189:D207">C189*100/B189</f>
        <v>69.5067264573991</v>
      </c>
      <c r="E189" s="147">
        <f t="shared" si="12"/>
        <v>-5.493273542600903</v>
      </c>
    </row>
    <row r="190" spans="1:5" ht="12.75">
      <c r="A190" s="79" t="s">
        <v>43</v>
      </c>
      <c r="B190" s="145">
        <v>415</v>
      </c>
      <c r="C190" s="145">
        <v>316</v>
      </c>
      <c r="D190" s="10">
        <f t="shared" si="13"/>
        <v>76.144578313253</v>
      </c>
      <c r="E190" s="80">
        <f t="shared" si="12"/>
        <v>1.1445783132530067</v>
      </c>
    </row>
    <row r="191" spans="1:5" ht="12.75">
      <c r="A191" s="79" t="s">
        <v>44</v>
      </c>
      <c r="B191" s="145">
        <v>391</v>
      </c>
      <c r="C191" s="145">
        <v>333</v>
      </c>
      <c r="D191" s="13">
        <f t="shared" si="13"/>
        <v>85.16624040920716</v>
      </c>
      <c r="E191" s="80">
        <f t="shared" si="12"/>
        <v>10.166240409207163</v>
      </c>
    </row>
    <row r="192" spans="1:5" ht="12.75" hidden="1">
      <c r="A192" s="82" t="s">
        <v>27</v>
      </c>
      <c r="B192" s="244">
        <f>B193+B194</f>
        <v>0</v>
      </c>
      <c r="C192" s="83">
        <f>C193+C194</f>
        <v>0</v>
      </c>
      <c r="D192" s="77" t="e">
        <f t="shared" si="13"/>
        <v>#DIV/0!</v>
      </c>
      <c r="E192" s="78" t="e">
        <f t="shared" si="12"/>
        <v>#DIV/0!</v>
      </c>
    </row>
    <row r="193" spans="1:5" ht="12.75" hidden="1">
      <c r="A193" s="79" t="s">
        <v>42</v>
      </c>
      <c r="B193" s="162"/>
      <c r="C193" s="12"/>
      <c r="D193" s="10" t="e">
        <f t="shared" si="13"/>
        <v>#DIV/0!</v>
      </c>
      <c r="E193" s="80" t="e">
        <f t="shared" si="12"/>
        <v>#DIV/0!</v>
      </c>
    </row>
    <row r="194" spans="1:5" ht="12.75" hidden="1">
      <c r="A194" s="79" t="s">
        <v>44</v>
      </c>
      <c r="B194" s="162"/>
      <c r="C194" s="81"/>
      <c r="D194" s="10" t="e">
        <f t="shared" si="13"/>
        <v>#DIV/0!</v>
      </c>
      <c r="E194" s="80" t="e">
        <f t="shared" si="12"/>
        <v>#DIV/0!</v>
      </c>
    </row>
    <row r="195" spans="1:5" ht="12.75">
      <c r="A195" s="82" t="s">
        <v>28</v>
      </c>
      <c r="B195" s="76">
        <f>B196</f>
        <v>148</v>
      </c>
      <c r="C195" s="76">
        <f>C196</f>
        <v>132</v>
      </c>
      <c r="D195" s="77">
        <f t="shared" si="13"/>
        <v>89.1891891891892</v>
      </c>
      <c r="E195" s="78">
        <f t="shared" si="12"/>
        <v>14.189189189189193</v>
      </c>
    </row>
    <row r="196" spans="1:5" ht="12.75">
      <c r="A196" s="79" t="s">
        <v>42</v>
      </c>
      <c r="B196" s="145">
        <v>148</v>
      </c>
      <c r="C196" s="145">
        <v>132</v>
      </c>
      <c r="D196" s="13">
        <f t="shared" si="13"/>
        <v>89.1891891891892</v>
      </c>
      <c r="E196" s="80">
        <f t="shared" si="12"/>
        <v>14.189189189189193</v>
      </c>
    </row>
    <row r="197" spans="1:5" ht="12.75">
      <c r="A197" s="165" t="s">
        <v>164</v>
      </c>
      <c r="B197" s="162">
        <v>224</v>
      </c>
      <c r="C197" s="166">
        <v>204</v>
      </c>
      <c r="D197" s="170">
        <f t="shared" si="13"/>
        <v>91.07142857142857</v>
      </c>
      <c r="E197" s="174">
        <f t="shared" si="12"/>
        <v>16.07142857142857</v>
      </c>
    </row>
    <row r="198" spans="1:5" ht="12.75">
      <c r="A198" s="84" t="s">
        <v>61</v>
      </c>
      <c r="B198" s="85">
        <f>B205+B201+B199</f>
        <v>1005</v>
      </c>
      <c r="C198" s="85">
        <f>C205+C201+C199</f>
        <v>868</v>
      </c>
      <c r="D198" s="89">
        <f t="shared" si="13"/>
        <v>86.3681592039801</v>
      </c>
      <c r="E198" s="74">
        <f t="shared" si="12"/>
        <v>11.368159203980099</v>
      </c>
    </row>
    <row r="199" spans="1:5" ht="12.75">
      <c r="A199" s="75" t="s">
        <v>171</v>
      </c>
      <c r="B199" s="83">
        <f>B200</f>
        <v>33</v>
      </c>
      <c r="C199" s="83">
        <f>C200</f>
        <v>33</v>
      </c>
      <c r="D199" s="77">
        <f>C199/B199*100</f>
        <v>100</v>
      </c>
      <c r="E199" s="175">
        <f>D199-75</f>
        <v>25</v>
      </c>
    </row>
    <row r="200" spans="1:5" ht="12.75">
      <c r="A200" s="213" t="s">
        <v>42</v>
      </c>
      <c r="B200" s="209">
        <v>33</v>
      </c>
      <c r="C200" s="209">
        <v>33</v>
      </c>
      <c r="D200" s="146">
        <f>C200/B200*100</f>
        <v>100</v>
      </c>
      <c r="E200" s="208">
        <f>D200-75</f>
        <v>25</v>
      </c>
    </row>
    <row r="201" spans="1:5" ht="12.75">
      <c r="A201" s="75" t="s">
        <v>144</v>
      </c>
      <c r="B201" s="90">
        <f>SUM(B202:B204)</f>
        <v>723</v>
      </c>
      <c r="C201" s="90">
        <f>SUM(C202:C204)</f>
        <v>601</v>
      </c>
      <c r="D201" s="77">
        <f t="shared" si="13"/>
        <v>83.12586445366529</v>
      </c>
      <c r="E201" s="78">
        <f t="shared" si="12"/>
        <v>8.125864453665287</v>
      </c>
    </row>
    <row r="202" spans="1:5" ht="12.75">
      <c r="A202" s="79" t="s">
        <v>42</v>
      </c>
      <c r="B202" s="145">
        <v>240</v>
      </c>
      <c r="C202" s="145">
        <v>184</v>
      </c>
      <c r="D202" s="10">
        <f t="shared" si="13"/>
        <v>76.66666666666667</v>
      </c>
      <c r="E202" s="80">
        <f t="shared" si="12"/>
        <v>1.6666666666666714</v>
      </c>
    </row>
    <row r="203" spans="1:5" ht="12.75">
      <c r="A203" s="79" t="s">
        <v>43</v>
      </c>
      <c r="B203" s="145">
        <v>287</v>
      </c>
      <c r="C203" s="145">
        <v>238</v>
      </c>
      <c r="D203" s="10">
        <f t="shared" si="13"/>
        <v>82.92682926829268</v>
      </c>
      <c r="E203" s="80">
        <f t="shared" si="12"/>
        <v>7.926829268292678</v>
      </c>
    </row>
    <row r="204" spans="1:5" ht="12.75">
      <c r="A204" s="91" t="s">
        <v>44</v>
      </c>
      <c r="B204" s="211">
        <v>196</v>
      </c>
      <c r="C204" s="211">
        <v>179</v>
      </c>
      <c r="D204" s="16">
        <f t="shared" si="13"/>
        <v>91.3265306122449</v>
      </c>
      <c r="E204" s="93">
        <f t="shared" si="12"/>
        <v>16.326530612244895</v>
      </c>
    </row>
    <row r="205" spans="1:5" ht="13.5" thickBot="1">
      <c r="A205" s="165" t="s">
        <v>164</v>
      </c>
      <c r="B205" s="162">
        <v>249</v>
      </c>
      <c r="C205" s="166">
        <v>234</v>
      </c>
      <c r="D205" s="170">
        <f t="shared" si="13"/>
        <v>93.97590361445783</v>
      </c>
      <c r="E205" s="170">
        <f t="shared" si="12"/>
        <v>18.975903614457835</v>
      </c>
    </row>
    <row r="206" spans="1:5" ht="15" customHeight="1" thickBot="1">
      <c r="A206" s="94" t="s">
        <v>63</v>
      </c>
      <c r="B206" s="171">
        <f>B207+B210+B213+B216+B219+B222+B224+B226+B229+B232</f>
        <v>1564</v>
      </c>
      <c r="C206" s="171">
        <f>C207+C210+C213+C216+C219+C222+C224+C226+C229+C232</f>
        <v>1370</v>
      </c>
      <c r="D206" s="172">
        <f t="shared" si="13"/>
        <v>87.59590792838874</v>
      </c>
      <c r="E206" s="173">
        <f aca="true" t="shared" si="14" ref="E206:E232">D206-75</f>
        <v>12.59590792838874</v>
      </c>
    </row>
    <row r="207" spans="1:5" ht="12.75">
      <c r="A207" s="141" t="s">
        <v>145</v>
      </c>
      <c r="B207" s="98">
        <f>B208+B209</f>
        <v>250</v>
      </c>
      <c r="C207" s="98">
        <f>C208+C209</f>
        <v>206</v>
      </c>
      <c r="D207" s="99">
        <f t="shared" si="13"/>
        <v>82.4</v>
      </c>
      <c r="E207" s="142">
        <f t="shared" si="14"/>
        <v>7.400000000000006</v>
      </c>
    </row>
    <row r="208" spans="1:5" ht="12.75">
      <c r="A208" s="79" t="s">
        <v>42</v>
      </c>
      <c r="B208" s="145">
        <v>130</v>
      </c>
      <c r="C208" s="145">
        <v>101</v>
      </c>
      <c r="D208" s="146">
        <f aca="true" t="shared" si="15" ref="D208:D231">C208*100/B208</f>
        <v>77.6923076923077</v>
      </c>
      <c r="E208" s="147">
        <f t="shared" si="14"/>
        <v>2.6923076923076934</v>
      </c>
    </row>
    <row r="209" spans="1:5" ht="12.75">
      <c r="A209" s="79" t="s">
        <v>43</v>
      </c>
      <c r="B209" s="145">
        <v>120</v>
      </c>
      <c r="C209" s="145">
        <v>105</v>
      </c>
      <c r="D209" s="146">
        <f t="shared" si="15"/>
        <v>87.5</v>
      </c>
      <c r="E209" s="147">
        <f t="shared" si="14"/>
        <v>12.5</v>
      </c>
    </row>
    <row r="210" spans="1:5" ht="12.75">
      <c r="A210" s="82" t="s">
        <v>29</v>
      </c>
      <c r="B210" s="83">
        <f>B211+B212</f>
        <v>240</v>
      </c>
      <c r="C210" s="83">
        <f>C211+C212</f>
        <v>220</v>
      </c>
      <c r="D210" s="77">
        <f t="shared" si="15"/>
        <v>91.66666666666667</v>
      </c>
      <c r="E210" s="78">
        <f t="shared" si="14"/>
        <v>16.66666666666667</v>
      </c>
    </row>
    <row r="211" spans="1:5" ht="12.75">
      <c r="A211" s="79" t="s">
        <v>42</v>
      </c>
      <c r="B211" s="145">
        <v>120</v>
      </c>
      <c r="C211" s="145">
        <v>110</v>
      </c>
      <c r="D211" s="10">
        <f t="shared" si="15"/>
        <v>91.66666666666667</v>
      </c>
      <c r="E211" s="80">
        <f t="shared" si="14"/>
        <v>16.66666666666667</v>
      </c>
    </row>
    <row r="212" spans="1:5" ht="12.75">
      <c r="A212" s="79" t="s">
        <v>43</v>
      </c>
      <c r="B212" s="145">
        <v>120</v>
      </c>
      <c r="C212" s="145">
        <v>110</v>
      </c>
      <c r="D212" s="10">
        <f t="shared" si="15"/>
        <v>91.66666666666667</v>
      </c>
      <c r="E212" s="80">
        <f t="shared" si="14"/>
        <v>16.66666666666667</v>
      </c>
    </row>
    <row r="213" spans="1:5" ht="12.75">
      <c r="A213" s="82" t="s">
        <v>146</v>
      </c>
      <c r="B213" s="83">
        <f>B214+B215</f>
        <v>302</v>
      </c>
      <c r="C213" s="83">
        <f>C214+C215</f>
        <v>267</v>
      </c>
      <c r="D213" s="77">
        <f t="shared" si="15"/>
        <v>88.41059602649007</v>
      </c>
      <c r="E213" s="78">
        <f t="shared" si="14"/>
        <v>13.410596026490069</v>
      </c>
    </row>
    <row r="214" spans="1:5" ht="12.75">
      <c r="A214" s="79" t="s">
        <v>42</v>
      </c>
      <c r="B214" s="145">
        <v>152</v>
      </c>
      <c r="C214" s="145">
        <v>126</v>
      </c>
      <c r="D214" s="13">
        <f t="shared" si="15"/>
        <v>82.89473684210526</v>
      </c>
      <c r="E214" s="80">
        <f t="shared" si="14"/>
        <v>7.89473684210526</v>
      </c>
    </row>
    <row r="215" spans="1:5" ht="12.75">
      <c r="A215" s="79" t="s">
        <v>43</v>
      </c>
      <c r="B215" s="145">
        <v>150</v>
      </c>
      <c r="C215" s="145">
        <v>141</v>
      </c>
      <c r="D215" s="10">
        <f t="shared" si="15"/>
        <v>94</v>
      </c>
      <c r="E215" s="80">
        <f t="shared" si="14"/>
        <v>19</v>
      </c>
    </row>
    <row r="216" spans="1:5" ht="12.75">
      <c r="A216" s="82" t="s">
        <v>147</v>
      </c>
      <c r="B216" s="83">
        <f>B217+B218</f>
        <v>241</v>
      </c>
      <c r="C216" s="83">
        <f>C217+C218</f>
        <v>217</v>
      </c>
      <c r="D216" s="77">
        <f t="shared" si="15"/>
        <v>90.04149377593362</v>
      </c>
      <c r="E216" s="78">
        <f t="shared" si="14"/>
        <v>15.041493775933617</v>
      </c>
    </row>
    <row r="217" spans="1:5" ht="12.75">
      <c r="A217" s="79" t="s">
        <v>42</v>
      </c>
      <c r="B217" s="145">
        <v>121</v>
      </c>
      <c r="C217" s="145">
        <v>107</v>
      </c>
      <c r="D217" s="10">
        <f t="shared" si="15"/>
        <v>88.4297520661157</v>
      </c>
      <c r="E217" s="80">
        <f t="shared" si="14"/>
        <v>13.429752066115697</v>
      </c>
    </row>
    <row r="218" spans="1:5" ht="12.75">
      <c r="A218" s="79" t="s">
        <v>43</v>
      </c>
      <c r="B218" s="145">
        <v>120</v>
      </c>
      <c r="C218" s="145">
        <v>110</v>
      </c>
      <c r="D218" s="10">
        <f t="shared" si="15"/>
        <v>91.66666666666667</v>
      </c>
      <c r="E218" s="80">
        <f t="shared" si="14"/>
        <v>16.66666666666667</v>
      </c>
    </row>
    <row r="219" spans="1:5" ht="12.75">
      <c r="A219" s="82" t="s">
        <v>174</v>
      </c>
      <c r="B219" s="83">
        <f>B220+B221</f>
        <v>65</v>
      </c>
      <c r="C219" s="83">
        <f>C220+C221</f>
        <v>57</v>
      </c>
      <c r="D219" s="77">
        <f aca="true" t="shared" si="16" ref="D219:D228">C219/B219*100</f>
        <v>87.6923076923077</v>
      </c>
      <c r="E219" s="78">
        <f>D219-75</f>
        <v>12.692307692307693</v>
      </c>
    </row>
    <row r="220" spans="1:5" ht="12.75">
      <c r="A220" s="79" t="s">
        <v>42</v>
      </c>
      <c r="B220" s="209">
        <v>54</v>
      </c>
      <c r="C220" s="209">
        <v>46</v>
      </c>
      <c r="D220" s="146">
        <f t="shared" si="16"/>
        <v>85.18518518518519</v>
      </c>
      <c r="E220" s="147">
        <f>D220-75</f>
        <v>10.18518518518519</v>
      </c>
    </row>
    <row r="221" spans="1:5" ht="12.75">
      <c r="A221" s="79" t="s">
        <v>44</v>
      </c>
      <c r="B221" s="209">
        <v>11</v>
      </c>
      <c r="C221" s="209">
        <v>11</v>
      </c>
      <c r="D221" s="146">
        <f t="shared" si="16"/>
        <v>100</v>
      </c>
      <c r="E221" s="147">
        <f>D221-75</f>
        <v>25</v>
      </c>
    </row>
    <row r="222" spans="1:5" ht="12.75">
      <c r="A222" s="82" t="s">
        <v>176</v>
      </c>
      <c r="B222" s="83">
        <f>B223</f>
        <v>15</v>
      </c>
      <c r="C222" s="83">
        <f>C223</f>
        <v>13</v>
      </c>
      <c r="D222" s="77">
        <f t="shared" si="16"/>
        <v>86.66666666666667</v>
      </c>
      <c r="E222" s="78">
        <f>D222-75</f>
        <v>11.666666666666671</v>
      </c>
    </row>
    <row r="223" spans="1:5" ht="12.75">
      <c r="A223" s="79" t="s">
        <v>44</v>
      </c>
      <c r="B223" s="209">
        <v>15</v>
      </c>
      <c r="C223" s="209">
        <v>13</v>
      </c>
      <c r="D223" s="146">
        <f t="shared" si="16"/>
        <v>86.66666666666667</v>
      </c>
      <c r="E223" s="147">
        <f>D223-75</f>
        <v>11.666666666666671</v>
      </c>
    </row>
    <row r="224" spans="1:5" ht="12.75">
      <c r="A224" s="82" t="s">
        <v>173</v>
      </c>
      <c r="B224" s="83">
        <f>B225</f>
        <v>59</v>
      </c>
      <c r="C224" s="83">
        <f>C225</f>
        <v>46</v>
      </c>
      <c r="D224" s="77">
        <f t="shared" si="16"/>
        <v>77.96610169491525</v>
      </c>
      <c r="E224" s="78">
        <f t="shared" si="14"/>
        <v>2.9661016949152526</v>
      </c>
    </row>
    <row r="225" spans="1:5" ht="12.75">
      <c r="A225" s="79" t="s">
        <v>42</v>
      </c>
      <c r="B225" s="209">
        <v>59</v>
      </c>
      <c r="C225" s="209">
        <v>46</v>
      </c>
      <c r="D225" s="146">
        <f t="shared" si="16"/>
        <v>77.96610169491525</v>
      </c>
      <c r="E225" s="147">
        <f t="shared" si="14"/>
        <v>2.9661016949152526</v>
      </c>
    </row>
    <row r="226" spans="1:5" ht="12.75">
      <c r="A226" s="82" t="s">
        <v>175</v>
      </c>
      <c r="B226" s="83">
        <f>B227+B228</f>
        <v>37</v>
      </c>
      <c r="C226" s="83">
        <f>C228+C227</f>
        <v>35</v>
      </c>
      <c r="D226" s="77">
        <f t="shared" si="16"/>
        <v>94.5945945945946</v>
      </c>
      <c r="E226" s="78">
        <f>D226-75</f>
        <v>19.594594594594597</v>
      </c>
    </row>
    <row r="227" spans="1:5" ht="12.75">
      <c r="A227" s="79" t="s">
        <v>44</v>
      </c>
      <c r="B227" s="209">
        <v>7</v>
      </c>
      <c r="C227" s="209">
        <v>6</v>
      </c>
      <c r="D227" s="146">
        <f t="shared" si="16"/>
        <v>85.71428571428571</v>
      </c>
      <c r="E227" s="147">
        <f>D227-75</f>
        <v>10.714285714285708</v>
      </c>
    </row>
    <row r="228" spans="1:5" ht="12.75">
      <c r="A228" s="79" t="s">
        <v>43</v>
      </c>
      <c r="B228" s="209">
        <v>30</v>
      </c>
      <c r="C228" s="209">
        <v>29</v>
      </c>
      <c r="D228" s="146">
        <f t="shared" si="16"/>
        <v>96.66666666666667</v>
      </c>
      <c r="E228" s="147">
        <f>D228-75</f>
        <v>21.66666666666667</v>
      </c>
    </row>
    <row r="229" spans="1:5" ht="12.75">
      <c r="A229" s="82" t="s">
        <v>148</v>
      </c>
      <c r="B229" s="83">
        <f>B230+B231</f>
        <v>235</v>
      </c>
      <c r="C229" s="83">
        <f>C230+C231</f>
        <v>212</v>
      </c>
      <c r="D229" s="77">
        <f t="shared" si="15"/>
        <v>90.2127659574468</v>
      </c>
      <c r="E229" s="78">
        <f t="shared" si="14"/>
        <v>15.212765957446805</v>
      </c>
    </row>
    <row r="230" spans="1:5" ht="12.75">
      <c r="A230" s="79" t="s">
        <v>42</v>
      </c>
      <c r="B230" s="145">
        <v>115</v>
      </c>
      <c r="C230" s="145">
        <v>107</v>
      </c>
      <c r="D230" s="10">
        <f t="shared" si="15"/>
        <v>93.04347826086956</v>
      </c>
      <c r="E230" s="80">
        <f t="shared" si="14"/>
        <v>18.043478260869563</v>
      </c>
    </row>
    <row r="231" spans="1:5" ht="12.75">
      <c r="A231" s="91" t="s">
        <v>43</v>
      </c>
      <c r="B231" s="211">
        <v>120</v>
      </c>
      <c r="C231" s="211">
        <v>105</v>
      </c>
      <c r="D231" s="210">
        <f t="shared" si="15"/>
        <v>87.5</v>
      </c>
      <c r="E231" s="80">
        <f t="shared" si="14"/>
        <v>12.5</v>
      </c>
    </row>
    <row r="232" spans="1:5" ht="28.5" customHeight="1">
      <c r="A232" s="119" t="s">
        <v>149</v>
      </c>
      <c r="B232" s="76">
        <f>B233</f>
        <v>120</v>
      </c>
      <c r="C232" s="76">
        <f>C233</f>
        <v>97</v>
      </c>
      <c r="D232" s="87">
        <f>C232*100/B232</f>
        <v>80.83333333333333</v>
      </c>
      <c r="E232" s="78">
        <f t="shared" si="14"/>
        <v>5.833333333333329</v>
      </c>
    </row>
    <row r="233" spans="1:5" ht="28.5" customHeight="1">
      <c r="A233" s="79" t="s">
        <v>42</v>
      </c>
      <c r="B233" s="145">
        <v>120</v>
      </c>
      <c r="C233" s="145">
        <v>97</v>
      </c>
      <c r="D233" s="10">
        <f>C233*100/B233</f>
        <v>80.83333333333333</v>
      </c>
      <c r="E233" s="80">
        <f>D233-75</f>
        <v>5.833333333333329</v>
      </c>
    </row>
    <row r="234" ht="24" customHeight="1">
      <c r="A234" s="8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E130"/>
  <sheetViews>
    <sheetView zoomScalePageLayoutView="0" workbookViewId="0" topLeftCell="A64">
      <selection activeCell="A6" sqref="A6"/>
    </sheetView>
  </sheetViews>
  <sheetFormatPr defaultColWidth="9.140625" defaultRowHeight="12.75"/>
  <cols>
    <col min="1" max="1" width="48.8515625" style="0" customWidth="1"/>
    <col min="5" max="5" width="10.421875" style="0" customWidth="1"/>
  </cols>
  <sheetData>
    <row r="1" spans="1:4" ht="15">
      <c r="A1" t="s">
        <v>65</v>
      </c>
      <c r="D1" s="23" t="s">
        <v>108</v>
      </c>
    </row>
    <row r="2" spans="1:4" ht="12.75">
      <c r="A2" s="24" t="s">
        <v>112</v>
      </c>
      <c r="B2" s="24"/>
      <c r="C2" s="24"/>
      <c r="D2" s="24"/>
    </row>
    <row r="3" spans="1:4" ht="15">
      <c r="A3" s="23" t="s">
        <v>105</v>
      </c>
      <c r="B3" s="24"/>
      <c r="C3" s="24"/>
      <c r="D3" s="24"/>
    </row>
    <row r="4" spans="1:4" ht="15">
      <c r="A4" s="23" t="s">
        <v>119</v>
      </c>
      <c r="B4" s="24"/>
      <c r="C4" s="24"/>
      <c r="D4" s="24"/>
    </row>
    <row r="5" spans="1:4" ht="15">
      <c r="A5" s="23" t="s">
        <v>179</v>
      </c>
      <c r="B5" s="24"/>
      <c r="C5" s="24"/>
      <c r="D5" s="24"/>
    </row>
    <row r="7" ht="13.5" thickBot="1"/>
    <row r="8" spans="1:5" ht="33.75">
      <c r="A8" s="2" t="s">
        <v>66</v>
      </c>
      <c r="B8" s="122" t="s">
        <v>1</v>
      </c>
      <c r="C8" s="123" t="s">
        <v>31</v>
      </c>
      <c r="D8" s="124"/>
      <c r="E8" s="125" t="s">
        <v>36</v>
      </c>
    </row>
    <row r="9" spans="1:5" ht="12.75">
      <c r="A9" s="3"/>
      <c r="B9" s="121"/>
      <c r="C9" s="126" t="s">
        <v>2</v>
      </c>
      <c r="D9" s="126" t="s">
        <v>151</v>
      </c>
      <c r="E9" s="4" t="s">
        <v>86</v>
      </c>
    </row>
    <row r="10" spans="1:5" ht="13.5" thickBot="1">
      <c r="A10" s="5">
        <v>1</v>
      </c>
      <c r="B10" s="6">
        <v>2</v>
      </c>
      <c r="C10" s="6">
        <v>3</v>
      </c>
      <c r="D10" s="6" t="s">
        <v>40</v>
      </c>
      <c r="E10" s="7" t="s">
        <v>121</v>
      </c>
    </row>
    <row r="11" spans="1:5" ht="15" thickBot="1">
      <c r="A11" s="21" t="s">
        <v>64</v>
      </c>
      <c r="B11" s="18">
        <f>B12+B103</f>
        <v>28048</v>
      </c>
      <c r="C11" s="18">
        <f>C12+C103</f>
        <v>23131</v>
      </c>
      <c r="D11" s="19">
        <f>C11*100/B11</f>
        <v>82.46933827723902</v>
      </c>
      <c r="E11" s="20">
        <f>D11-73</f>
        <v>9.469338277239018</v>
      </c>
    </row>
    <row r="12" spans="1:5" ht="13.5" thickBot="1">
      <c r="A12" s="72" t="s">
        <v>72</v>
      </c>
      <c r="B12" s="18">
        <f>B13+B18+B23+B28+B33+B38+B43+B48+B53+B58+B63+B68+B73+B78+B83+B88+B93+B98</f>
        <v>26484</v>
      </c>
      <c r="C12" s="18">
        <f>C13+C18+C23+C28+C33+C38+C43+C48+C53+C58+C63+C68+C73+C78+C83+C88+C93+C98</f>
        <v>21761</v>
      </c>
      <c r="D12" s="19">
        <f>C12*100/B12</f>
        <v>82.1665911493732</v>
      </c>
      <c r="E12" s="20">
        <f>D12-73</f>
        <v>9.166591149373204</v>
      </c>
    </row>
    <row r="13" spans="1:5" ht="12.75">
      <c r="A13" s="136" t="s">
        <v>4</v>
      </c>
      <c r="B13" s="137">
        <f>B14+B15+B16+B17</f>
        <v>1263</v>
      </c>
      <c r="C13" s="137">
        <f>C14+C15+C16+C17</f>
        <v>1061</v>
      </c>
      <c r="D13" s="138">
        <f aca="true" t="shared" si="0" ref="D13:D92">C13*100/B13</f>
        <v>84.00633412509897</v>
      </c>
      <c r="E13" s="139">
        <f aca="true" t="shared" si="1" ref="E13:E72">D13-75</f>
        <v>9.006334125098974</v>
      </c>
    </row>
    <row r="14" spans="1:5" ht="12.75">
      <c r="A14" s="79" t="s">
        <v>43</v>
      </c>
      <c r="B14" s="81">
        <f>'исходник район-МО'!B16</f>
        <v>317</v>
      </c>
      <c r="C14" s="81">
        <f>'исходник район-МО'!C16</f>
        <v>259</v>
      </c>
      <c r="D14" s="13">
        <f t="shared" si="0"/>
        <v>81.70347003154573</v>
      </c>
      <c r="E14" s="80">
        <f t="shared" si="1"/>
        <v>6.703470031545734</v>
      </c>
    </row>
    <row r="15" spans="1:5" ht="12.75">
      <c r="A15" s="79" t="s">
        <v>42</v>
      </c>
      <c r="B15" s="12">
        <f>'исходник район-МО'!B15+'исходник район-МО'!B19</f>
        <v>438</v>
      </c>
      <c r="C15" s="12">
        <f>'исходник район-МО'!C15+'исходник район-МО'!C19</f>
        <v>369</v>
      </c>
      <c r="D15" s="13">
        <f t="shared" si="0"/>
        <v>84.24657534246575</v>
      </c>
      <c r="E15" s="80">
        <f t="shared" si="1"/>
        <v>9.246575342465746</v>
      </c>
    </row>
    <row r="16" spans="1:5" ht="12.75">
      <c r="A16" s="79" t="s">
        <v>67</v>
      </c>
      <c r="B16" s="81">
        <f>'исходник район-МО'!B17</f>
        <v>302</v>
      </c>
      <c r="C16" s="81">
        <f>'исходник район-МО'!C17</f>
        <v>250</v>
      </c>
      <c r="D16" s="13">
        <f t="shared" si="0"/>
        <v>82.78145695364239</v>
      </c>
      <c r="E16" s="80">
        <f t="shared" si="1"/>
        <v>7.78145695364239</v>
      </c>
    </row>
    <row r="17" spans="1:5" ht="12.75">
      <c r="A17" s="79" t="s">
        <v>164</v>
      </c>
      <c r="B17" s="81">
        <f>'исходник район-МО'!B20</f>
        <v>206</v>
      </c>
      <c r="C17" s="81">
        <f>'исходник район-МО'!C20</f>
        <v>183</v>
      </c>
      <c r="D17" s="13">
        <f t="shared" si="0"/>
        <v>88.83495145631068</v>
      </c>
      <c r="E17" s="80">
        <f t="shared" si="1"/>
        <v>13.834951456310677</v>
      </c>
    </row>
    <row r="18" spans="1:5" ht="12.75">
      <c r="A18" s="84" t="s">
        <v>6</v>
      </c>
      <c r="B18" s="85">
        <f>B19+B20+B21+B22</f>
        <v>911</v>
      </c>
      <c r="C18" s="85">
        <f>C19+C20+C21+C22</f>
        <v>761</v>
      </c>
      <c r="D18" s="89">
        <f t="shared" si="0"/>
        <v>83.53457738748628</v>
      </c>
      <c r="E18" s="74">
        <f t="shared" si="1"/>
        <v>8.53457738748628</v>
      </c>
    </row>
    <row r="19" spans="1:5" ht="12.75">
      <c r="A19" s="79" t="s">
        <v>42</v>
      </c>
      <c r="B19" s="12">
        <f>'исходник район-МО'!B23</f>
        <v>315</v>
      </c>
      <c r="C19" s="12">
        <f>'исходник район-МО'!C23</f>
        <v>218</v>
      </c>
      <c r="D19" s="13">
        <f t="shared" si="0"/>
        <v>69.2063492063492</v>
      </c>
      <c r="E19" s="80">
        <f t="shared" si="1"/>
        <v>-5.793650793650798</v>
      </c>
    </row>
    <row r="20" spans="1:5" ht="12.75">
      <c r="A20" s="79" t="s">
        <v>43</v>
      </c>
      <c r="B20" s="81">
        <f>'исходник район-МО'!B24</f>
        <v>240</v>
      </c>
      <c r="C20" s="81">
        <f>'исходник район-МО'!C24</f>
        <v>204</v>
      </c>
      <c r="D20" s="13">
        <f t="shared" si="0"/>
        <v>85</v>
      </c>
      <c r="E20" s="80">
        <f t="shared" si="1"/>
        <v>10</v>
      </c>
    </row>
    <row r="21" spans="1:5" ht="12.75">
      <c r="A21" s="79" t="s">
        <v>67</v>
      </c>
      <c r="B21" s="81">
        <f>'исходник район-МО'!B25</f>
        <v>184</v>
      </c>
      <c r="C21" s="81">
        <f>'исходник район-МО'!C25</f>
        <v>171</v>
      </c>
      <c r="D21" s="13">
        <f>C21*100/B21</f>
        <v>92.93478260869566</v>
      </c>
      <c r="E21" s="80">
        <f t="shared" si="1"/>
        <v>17.934782608695656</v>
      </c>
    </row>
    <row r="22" spans="1:5" ht="12.75">
      <c r="A22" s="79" t="s">
        <v>164</v>
      </c>
      <c r="B22" s="81">
        <f>'исходник район-МО'!B26</f>
        <v>172</v>
      </c>
      <c r="C22" s="81">
        <f>'исходник район-МО'!C26</f>
        <v>168</v>
      </c>
      <c r="D22" s="13">
        <f>C22*100/B22</f>
        <v>97.67441860465117</v>
      </c>
      <c r="E22" s="80">
        <f t="shared" si="1"/>
        <v>22.674418604651166</v>
      </c>
    </row>
    <row r="23" spans="1:5" ht="12.75">
      <c r="A23" s="84" t="s">
        <v>7</v>
      </c>
      <c r="B23" s="85">
        <f>B24+B25+B26+B27</f>
        <v>1185</v>
      </c>
      <c r="C23" s="85">
        <f>C24+C25+C26+C27</f>
        <v>898</v>
      </c>
      <c r="D23" s="89">
        <f t="shared" si="0"/>
        <v>75.78059071729957</v>
      </c>
      <c r="E23" s="74">
        <f t="shared" si="1"/>
        <v>0.7805907172995745</v>
      </c>
    </row>
    <row r="24" spans="1:5" ht="12.75">
      <c r="A24" s="79" t="s">
        <v>42</v>
      </c>
      <c r="B24" s="12">
        <f>'исходник район-МО'!B29+'исходник район-МО'!B33+'исходник район-МО'!B35</f>
        <v>432</v>
      </c>
      <c r="C24" s="12">
        <f>'исходник район-МО'!C29+'исходник район-МО'!C33+'исходник район-МО'!C35</f>
        <v>295</v>
      </c>
      <c r="D24" s="13">
        <f t="shared" si="0"/>
        <v>68.28703703703704</v>
      </c>
      <c r="E24" s="80">
        <f t="shared" si="1"/>
        <v>-6.712962962962962</v>
      </c>
    </row>
    <row r="25" spans="1:5" ht="12.75">
      <c r="A25" s="79" t="s">
        <v>43</v>
      </c>
      <c r="B25" s="81">
        <f>'исходник район-МО'!B30+'исходник район-МО'!B36</f>
        <v>310</v>
      </c>
      <c r="C25" s="81">
        <f>'исходник район-МО'!C30+'исходник район-МО'!C36</f>
        <v>255</v>
      </c>
      <c r="D25" s="13">
        <f t="shared" si="0"/>
        <v>82.25806451612904</v>
      </c>
      <c r="E25" s="80">
        <f t="shared" si="1"/>
        <v>7.258064516129039</v>
      </c>
    </row>
    <row r="26" spans="1:5" ht="12.75">
      <c r="A26" s="79" t="s">
        <v>67</v>
      </c>
      <c r="B26" s="81">
        <f>'исходник район-МО'!B31+'исходник район-МО'!B37</f>
        <v>293</v>
      </c>
      <c r="C26" s="81">
        <f>'исходник район-МО'!C31+'исходник район-МО'!C37</f>
        <v>241</v>
      </c>
      <c r="D26" s="13">
        <f t="shared" si="0"/>
        <v>82.25255972696246</v>
      </c>
      <c r="E26" s="80">
        <f t="shared" si="1"/>
        <v>7.25255972696246</v>
      </c>
    </row>
    <row r="27" spans="1:5" ht="12.75">
      <c r="A27" s="79" t="s">
        <v>164</v>
      </c>
      <c r="B27" s="81">
        <f>'исходник район-МО'!B38</f>
        <v>150</v>
      </c>
      <c r="C27" s="81">
        <f>'исходник район-МО'!C38</f>
        <v>107</v>
      </c>
      <c r="D27" s="13">
        <f t="shared" si="0"/>
        <v>71.33333333333333</v>
      </c>
      <c r="E27" s="80">
        <f t="shared" si="1"/>
        <v>-3.6666666666666714</v>
      </c>
    </row>
    <row r="28" spans="1:5" ht="12.75">
      <c r="A28" s="84" t="s">
        <v>8</v>
      </c>
      <c r="B28" s="85">
        <f>B29+B30+B31+B32</f>
        <v>2580</v>
      </c>
      <c r="C28" s="85">
        <f>C29+C30+C31+C32</f>
        <v>2316</v>
      </c>
      <c r="D28" s="89">
        <f t="shared" si="0"/>
        <v>89.76744186046511</v>
      </c>
      <c r="E28" s="74">
        <f t="shared" si="1"/>
        <v>14.767441860465112</v>
      </c>
    </row>
    <row r="29" spans="1:5" ht="12.75">
      <c r="A29" s="79" t="s">
        <v>42</v>
      </c>
      <c r="B29" s="12">
        <f>'исходник район-МО'!B41+'исходник район-МО'!B45+'исходник район-МО'!B49</f>
        <v>785</v>
      </c>
      <c r="C29" s="12">
        <f>'исходник район-МО'!C41+'исходник район-МО'!C45+'исходник район-МО'!C49</f>
        <v>642</v>
      </c>
      <c r="D29" s="13">
        <f t="shared" si="0"/>
        <v>81.78343949044586</v>
      </c>
      <c r="E29" s="80">
        <f t="shared" si="1"/>
        <v>6.783439490445858</v>
      </c>
    </row>
    <row r="30" spans="1:5" ht="12.75">
      <c r="A30" s="79" t="s">
        <v>43</v>
      </c>
      <c r="B30" s="81">
        <f>'исходник район-МО'!B42+'исходник район-МО'!B46</f>
        <v>988</v>
      </c>
      <c r="C30" s="81">
        <f>'исходник район-МО'!C42+'исходник район-МО'!C46</f>
        <v>918</v>
      </c>
      <c r="D30" s="13">
        <f t="shared" si="0"/>
        <v>92.91497975708502</v>
      </c>
      <c r="E30" s="80">
        <f t="shared" si="1"/>
        <v>17.91497975708502</v>
      </c>
    </row>
    <row r="31" spans="1:5" ht="12.75">
      <c r="A31" s="79" t="s">
        <v>67</v>
      </c>
      <c r="B31" s="81">
        <f>'исходник район-МО'!B43+'исходник район-МО'!B47+'исходник район-МО'!B50</f>
        <v>490</v>
      </c>
      <c r="C31" s="81">
        <f>'исходник район-МО'!C43+'исходник район-МО'!C47+'исходник район-МО'!C50</f>
        <v>466</v>
      </c>
      <c r="D31" s="13">
        <f t="shared" si="0"/>
        <v>95.10204081632654</v>
      </c>
      <c r="E31" s="80">
        <f t="shared" si="1"/>
        <v>20.102040816326536</v>
      </c>
    </row>
    <row r="32" spans="1:5" ht="12.75">
      <c r="A32" s="79" t="s">
        <v>164</v>
      </c>
      <c r="B32" s="81">
        <f>'исходник район-МО'!B51</f>
        <v>317</v>
      </c>
      <c r="C32" s="81">
        <f>'исходник район-МО'!C51</f>
        <v>290</v>
      </c>
      <c r="D32" s="13">
        <f t="shared" si="0"/>
        <v>91.4826498422713</v>
      </c>
      <c r="E32" s="80">
        <f t="shared" si="1"/>
        <v>16.4826498422713</v>
      </c>
    </row>
    <row r="33" spans="1:5" ht="12.75">
      <c r="A33" s="84" t="s">
        <v>10</v>
      </c>
      <c r="B33" s="85">
        <f>B34+B35+B36+B37</f>
        <v>3827</v>
      </c>
      <c r="C33" s="85">
        <f>C34+C35+C36+C37</f>
        <v>3210</v>
      </c>
      <c r="D33" s="89">
        <f t="shared" si="0"/>
        <v>83.8777110007839</v>
      </c>
      <c r="E33" s="74">
        <f t="shared" si="1"/>
        <v>8.877711000783904</v>
      </c>
    </row>
    <row r="34" spans="1:5" ht="12.75">
      <c r="A34" s="22" t="s">
        <v>42</v>
      </c>
      <c r="B34" s="12">
        <f>'исходник район-МО'!B54+'исходник район-МО'!B58+'исходник район-МО'!B62+'исходник район-МО'!B68+'исходник район-МО'!B75+'исходник район-МО'!B79+'исходник район-МО'!B83+'исходник район-МО'!B87</f>
        <v>1419</v>
      </c>
      <c r="C34" s="12">
        <f>'исходник район-МО'!C54+'исходник район-МО'!C58+'исходник район-МО'!C62+'исходник район-МО'!C68+'исходник район-МО'!C75+'исходник район-МО'!C79+'исходник район-МО'!C83+'исходник район-МО'!C87</f>
        <v>1106</v>
      </c>
      <c r="D34" s="13">
        <f t="shared" si="0"/>
        <v>77.94221282593375</v>
      </c>
      <c r="E34" s="144">
        <f t="shared" si="1"/>
        <v>2.942212825933751</v>
      </c>
    </row>
    <row r="35" spans="1:5" ht="12.75">
      <c r="A35" s="79" t="s">
        <v>43</v>
      </c>
      <c r="B35" s="81">
        <f>'исходник район-МО'!B55+'исходник район-МО'!B59+'исходник район-МО'!B69+'исходник район-МО'!B76+'исходник район-МО'!B80+'исходник район-МО'!B84+'исходник район-МО'!B88</f>
        <v>1199</v>
      </c>
      <c r="C35" s="81">
        <f>'исходник район-МО'!C55+'исходник район-МО'!C59+'исходник район-МО'!C69+'исходник район-МО'!C76+'исходник район-МО'!C80+'исходник район-МО'!C84+'исходник район-МО'!C88</f>
        <v>1068</v>
      </c>
      <c r="D35" s="13">
        <f t="shared" si="0"/>
        <v>89.0742285237698</v>
      </c>
      <c r="E35" s="80">
        <f t="shared" si="1"/>
        <v>14.074228523769804</v>
      </c>
    </row>
    <row r="36" spans="1:5" ht="12.75">
      <c r="A36" s="79" t="s">
        <v>67</v>
      </c>
      <c r="B36" s="81">
        <f>'исходник район-МО'!B56+'исходник район-МО'!B60+'исходник район-МО'!B66+'исходник район-МО'!B70+'исходник район-МО'!B73+'исходник район-МО'!B77+'исходник район-МО'!B81+'исходник район-МО'!B85+'исходник район-МО'!B89+'исходник район-МО'!B92</f>
        <v>911</v>
      </c>
      <c r="C36" s="81">
        <f>'исходник район-МО'!C56+'исходник район-МО'!C60+'исходник район-МО'!C66+'исходник район-МО'!C70+'исходник район-МО'!C73+'исходник район-МО'!C77+'исходник район-МО'!C81+'исходник район-МО'!C85+'исходник район-МО'!C89+'исходник район-МО'!C92</f>
        <v>781</v>
      </c>
      <c r="D36" s="13">
        <f t="shared" si="0"/>
        <v>85.72996706915478</v>
      </c>
      <c r="E36" s="80">
        <f t="shared" si="1"/>
        <v>10.729967069154782</v>
      </c>
    </row>
    <row r="37" spans="1:5" ht="12.75">
      <c r="A37" s="79" t="s">
        <v>164</v>
      </c>
      <c r="B37" s="81">
        <f>'исходник район-МО'!B94</f>
        <v>298</v>
      </c>
      <c r="C37" s="81">
        <f>'исходник район-МО'!C94</f>
        <v>255</v>
      </c>
      <c r="D37" s="13">
        <f t="shared" si="0"/>
        <v>85.57046979865771</v>
      </c>
      <c r="E37" s="80">
        <f t="shared" si="1"/>
        <v>10.570469798657712</v>
      </c>
    </row>
    <row r="38" spans="1:5" ht="12.75">
      <c r="A38" s="84" t="s">
        <v>13</v>
      </c>
      <c r="B38" s="85">
        <f>B39+B40+B41+B42</f>
        <v>1892</v>
      </c>
      <c r="C38" s="85">
        <f>C39+C40+C41+C42</f>
        <v>1555</v>
      </c>
      <c r="D38" s="89">
        <f t="shared" si="0"/>
        <v>82.18816067653277</v>
      </c>
      <c r="E38" s="74">
        <f t="shared" si="1"/>
        <v>7.188160676532775</v>
      </c>
    </row>
    <row r="39" spans="1:5" ht="12.75">
      <c r="A39" s="79" t="s">
        <v>42</v>
      </c>
      <c r="B39" s="12">
        <f>'исходник район-МО'!B97+'исходник район-МО'!B101</f>
        <v>614</v>
      </c>
      <c r="C39" s="12">
        <f>'исходник район-МО'!C97+'исходник район-МО'!C101</f>
        <v>395</v>
      </c>
      <c r="D39" s="13">
        <f t="shared" si="0"/>
        <v>64.33224755700326</v>
      </c>
      <c r="E39" s="80">
        <f t="shared" si="1"/>
        <v>-10.667752442996743</v>
      </c>
    </row>
    <row r="40" spans="1:5" ht="12.75">
      <c r="A40" s="79" t="s">
        <v>43</v>
      </c>
      <c r="B40" s="81">
        <f>'исходник район-МО'!B98+'исходник район-МО'!B102+'исходник район-МО'!B107</f>
        <v>521</v>
      </c>
      <c r="C40" s="81">
        <f>'исходник район-МО'!C98+'исходник район-МО'!C102+'исходник район-МО'!C107</f>
        <v>469</v>
      </c>
      <c r="D40" s="13">
        <f t="shared" si="0"/>
        <v>90.01919385796545</v>
      </c>
      <c r="E40" s="80">
        <f t="shared" si="1"/>
        <v>15.019193857965448</v>
      </c>
    </row>
    <row r="41" spans="1:5" ht="12.75">
      <c r="A41" s="79" t="s">
        <v>67</v>
      </c>
      <c r="B41" s="81">
        <f>'исходник район-МО'!B99+'исходник район-МО'!B103+'исходник район-МО'!B105+'исходник район-МО'!B108</f>
        <v>526</v>
      </c>
      <c r="C41" s="81">
        <f>'исходник район-МО'!C99+'исходник район-МО'!C103+'исходник район-МО'!C105+'исходник район-МО'!C108</f>
        <v>491</v>
      </c>
      <c r="D41" s="13">
        <f t="shared" si="0"/>
        <v>93.34600760456274</v>
      </c>
      <c r="E41" s="80">
        <f t="shared" si="1"/>
        <v>18.346007604562743</v>
      </c>
    </row>
    <row r="42" spans="1:5" ht="12.75">
      <c r="A42" s="79" t="s">
        <v>164</v>
      </c>
      <c r="B42" s="81">
        <f>'исходник район-МО'!B109</f>
        <v>231</v>
      </c>
      <c r="C42" s="81">
        <f>'исходник район-МО'!C109</f>
        <v>200</v>
      </c>
      <c r="D42" s="13">
        <f t="shared" si="0"/>
        <v>86.58008658008659</v>
      </c>
      <c r="E42" s="80">
        <f t="shared" si="1"/>
        <v>11.580086580086586</v>
      </c>
    </row>
    <row r="43" spans="1:5" ht="12.75">
      <c r="A43" s="84" t="s">
        <v>14</v>
      </c>
      <c r="B43" s="85">
        <f>B44+B45+B46+B47</f>
        <v>2161</v>
      </c>
      <c r="C43" s="85">
        <f>C44+C45+C46+C47</f>
        <v>1839</v>
      </c>
      <c r="D43" s="89">
        <f t="shared" si="0"/>
        <v>85.09949097639982</v>
      </c>
      <c r="E43" s="74">
        <f t="shared" si="1"/>
        <v>10.09949097639982</v>
      </c>
    </row>
    <row r="44" spans="1:5" ht="12.75">
      <c r="A44" s="79" t="s">
        <v>42</v>
      </c>
      <c r="B44" s="12">
        <f>'исходник район-МО'!B112+'исходник район-МО'!B116</f>
        <v>851</v>
      </c>
      <c r="C44" s="12">
        <f>'исходник район-МО'!C112+'исходник район-МО'!C116</f>
        <v>714</v>
      </c>
      <c r="D44" s="13">
        <f t="shared" si="0"/>
        <v>83.90129259694477</v>
      </c>
      <c r="E44" s="80">
        <f t="shared" si="1"/>
        <v>8.90129259694477</v>
      </c>
    </row>
    <row r="45" spans="1:5" ht="12.75">
      <c r="A45" s="79" t="s">
        <v>43</v>
      </c>
      <c r="B45" s="81">
        <f>'исходник район-МО'!B113+'исходник район-МО'!B117</f>
        <v>548</v>
      </c>
      <c r="C45" s="81">
        <f>'исходник район-МО'!C113+'исходник район-МО'!C117</f>
        <v>453</v>
      </c>
      <c r="D45" s="13">
        <f t="shared" si="0"/>
        <v>82.66423357664233</v>
      </c>
      <c r="E45" s="80">
        <f t="shared" si="1"/>
        <v>7.6642335766423315</v>
      </c>
    </row>
    <row r="46" spans="1:5" ht="12.75">
      <c r="A46" s="79" t="s">
        <v>67</v>
      </c>
      <c r="B46" s="81">
        <f>'исходник район-МО'!B114+'исходник район-МО'!B118</f>
        <v>570</v>
      </c>
      <c r="C46" s="81">
        <f>'исходник район-МО'!C114+'исходник район-МО'!C118</f>
        <v>496</v>
      </c>
      <c r="D46" s="13">
        <f t="shared" si="0"/>
        <v>87.01754385964912</v>
      </c>
      <c r="E46" s="80">
        <f t="shared" si="1"/>
        <v>12.017543859649123</v>
      </c>
    </row>
    <row r="47" spans="1:5" ht="12.75">
      <c r="A47" s="79" t="s">
        <v>164</v>
      </c>
      <c r="B47" s="81">
        <f>'исходник район-МО'!B119</f>
        <v>192</v>
      </c>
      <c r="C47" s="81">
        <f>'исходник район-МО'!C119</f>
        <v>176</v>
      </c>
      <c r="D47" s="13">
        <f t="shared" si="0"/>
        <v>91.66666666666667</v>
      </c>
      <c r="E47" s="80">
        <f t="shared" si="1"/>
        <v>16.66666666666667</v>
      </c>
    </row>
    <row r="48" spans="1:5" ht="12.75">
      <c r="A48" s="84" t="s">
        <v>15</v>
      </c>
      <c r="B48" s="85">
        <f>B49+B50+B51+B52</f>
        <v>924</v>
      </c>
      <c r="C48" s="85">
        <f>C49+C50+C51+C52</f>
        <v>803</v>
      </c>
      <c r="D48" s="73">
        <f t="shared" si="0"/>
        <v>86.9047619047619</v>
      </c>
      <c r="E48" s="74">
        <f t="shared" si="1"/>
        <v>11.904761904761898</v>
      </c>
    </row>
    <row r="49" spans="1:5" ht="12.75">
      <c r="A49" s="79" t="s">
        <v>42</v>
      </c>
      <c r="B49" s="12">
        <f>'исходник район-МО'!B122+'исходник район-МО'!B126+'исходник район-МО'!B128</f>
        <v>368</v>
      </c>
      <c r="C49" s="12">
        <f>'исходник район-МО'!C122+'исходник район-МО'!C126+'исходник район-МО'!C128</f>
        <v>293</v>
      </c>
      <c r="D49" s="13">
        <f t="shared" si="0"/>
        <v>79.6195652173913</v>
      </c>
      <c r="E49" s="80">
        <f t="shared" si="1"/>
        <v>4.6195652173912976</v>
      </c>
    </row>
    <row r="50" spans="1:5" ht="12.75">
      <c r="A50" s="79" t="s">
        <v>43</v>
      </c>
      <c r="B50" s="81">
        <f>'исходник район-МО'!B123</f>
        <v>170</v>
      </c>
      <c r="C50" s="81">
        <f>'исходник район-МО'!C123</f>
        <v>161</v>
      </c>
      <c r="D50" s="13">
        <f t="shared" si="0"/>
        <v>94.70588235294117</v>
      </c>
      <c r="E50" s="80">
        <f t="shared" si="1"/>
        <v>19.705882352941174</v>
      </c>
    </row>
    <row r="51" spans="1:5" ht="12.75">
      <c r="A51" s="79" t="s">
        <v>67</v>
      </c>
      <c r="B51" s="81">
        <f>'исходник район-МО'!B124</f>
        <v>153</v>
      </c>
      <c r="C51" s="81">
        <f>'исходник район-МО'!C124</f>
        <v>148</v>
      </c>
      <c r="D51" s="13">
        <f t="shared" si="0"/>
        <v>96.73202614379085</v>
      </c>
      <c r="E51" s="80">
        <f t="shared" si="1"/>
        <v>21.732026143790847</v>
      </c>
    </row>
    <row r="52" spans="1:5" ht="12.75">
      <c r="A52" s="79" t="s">
        <v>164</v>
      </c>
      <c r="B52" s="81">
        <f>'исходник район-МО'!B129</f>
        <v>233</v>
      </c>
      <c r="C52" s="81">
        <f>'исходник район-МО'!C129</f>
        <v>201</v>
      </c>
      <c r="D52" s="13">
        <f t="shared" si="0"/>
        <v>86.26609442060087</v>
      </c>
      <c r="E52" s="80">
        <f t="shared" si="1"/>
        <v>11.266094420600865</v>
      </c>
    </row>
    <row r="53" spans="1:5" ht="12.75">
      <c r="A53" s="84" t="s">
        <v>16</v>
      </c>
      <c r="B53" s="85">
        <f>B54+B55+B56+B57</f>
        <v>1512</v>
      </c>
      <c r="C53" s="85">
        <f>C54+C55+C56+C57</f>
        <v>1128</v>
      </c>
      <c r="D53" s="73">
        <f t="shared" si="0"/>
        <v>74.60317460317461</v>
      </c>
      <c r="E53" s="74">
        <f t="shared" si="1"/>
        <v>-0.39682539682539186</v>
      </c>
    </row>
    <row r="54" spans="1:5" ht="12.75">
      <c r="A54" s="79" t="s">
        <v>42</v>
      </c>
      <c r="B54" s="12">
        <f>'исходник район-МО'!B132+'исходник район-МО'!B136</f>
        <v>630</v>
      </c>
      <c r="C54" s="12">
        <f>'исходник район-МО'!C132+'исходник район-МО'!C136</f>
        <v>440</v>
      </c>
      <c r="D54" s="13">
        <f t="shared" si="0"/>
        <v>69.84126984126983</v>
      </c>
      <c r="E54" s="80">
        <f t="shared" si="1"/>
        <v>-5.158730158730165</v>
      </c>
    </row>
    <row r="55" spans="1:5" ht="12.75">
      <c r="A55" s="79" t="s">
        <v>43</v>
      </c>
      <c r="B55" s="81">
        <f>'исходник район-МО'!B133</f>
        <v>331</v>
      </c>
      <c r="C55" s="81">
        <f>'исходник район-МО'!C133</f>
        <v>250</v>
      </c>
      <c r="D55" s="13">
        <f t="shared" si="0"/>
        <v>75.52870090634441</v>
      </c>
      <c r="E55" s="80">
        <f t="shared" si="1"/>
        <v>0.5287009063444117</v>
      </c>
    </row>
    <row r="56" spans="1:5" ht="12.75">
      <c r="A56" s="79" t="s">
        <v>67</v>
      </c>
      <c r="B56" s="81">
        <f>'исходник район-МО'!B134</f>
        <v>308</v>
      </c>
      <c r="C56" s="81">
        <f>'исходник район-МО'!C134</f>
        <v>239</v>
      </c>
      <c r="D56" s="13">
        <f t="shared" si="0"/>
        <v>77.59740259740259</v>
      </c>
      <c r="E56" s="80">
        <f t="shared" si="1"/>
        <v>2.597402597402592</v>
      </c>
    </row>
    <row r="57" spans="1:5" ht="12.75">
      <c r="A57" s="79" t="s">
        <v>164</v>
      </c>
      <c r="B57" s="81">
        <f>'исходник район-МО'!B137</f>
        <v>243</v>
      </c>
      <c r="C57" s="81">
        <f>'исходник район-МО'!C137</f>
        <v>199</v>
      </c>
      <c r="D57" s="13">
        <f t="shared" si="0"/>
        <v>81.89300411522633</v>
      </c>
      <c r="E57" s="80">
        <f t="shared" si="1"/>
        <v>6.893004115226333</v>
      </c>
    </row>
    <row r="58" spans="1:5" ht="12.75">
      <c r="A58" s="84" t="s">
        <v>18</v>
      </c>
      <c r="B58" s="85">
        <f>B59+B60+B61+B62</f>
        <v>1180</v>
      </c>
      <c r="C58" s="85">
        <f>C59+C60+C61+C62</f>
        <v>961</v>
      </c>
      <c r="D58" s="73">
        <f t="shared" si="0"/>
        <v>81.44067796610169</v>
      </c>
      <c r="E58" s="74">
        <f t="shared" si="1"/>
        <v>6.440677966101688</v>
      </c>
    </row>
    <row r="59" spans="1:5" ht="12.75">
      <c r="A59" s="79" t="s">
        <v>42</v>
      </c>
      <c r="B59" s="12">
        <f>'исходник район-МО'!B140+'исходник район-МО'!B144</f>
        <v>360</v>
      </c>
      <c r="C59" s="12">
        <f>'исходник район-МО'!C140+'исходник район-МО'!C144</f>
        <v>272</v>
      </c>
      <c r="D59" s="13">
        <f t="shared" si="0"/>
        <v>75.55555555555556</v>
      </c>
      <c r="E59" s="80">
        <f t="shared" si="1"/>
        <v>0.5555555555555571</v>
      </c>
    </row>
    <row r="60" spans="1:5" ht="12.75">
      <c r="A60" s="79" t="s">
        <v>43</v>
      </c>
      <c r="B60" s="81">
        <f>'исходник район-МО'!B141</f>
        <v>240</v>
      </c>
      <c r="C60" s="81">
        <f>'исходник район-МО'!C141</f>
        <v>183</v>
      </c>
      <c r="D60" s="13">
        <f t="shared" si="0"/>
        <v>76.25</v>
      </c>
      <c r="E60" s="80">
        <f t="shared" si="1"/>
        <v>1.25</v>
      </c>
    </row>
    <row r="61" spans="1:5" ht="12.75">
      <c r="A61" s="79" t="s">
        <v>67</v>
      </c>
      <c r="B61" s="81">
        <f>'исходник район-МО'!B142+'исходник район-МО'!B145</f>
        <v>370</v>
      </c>
      <c r="C61" s="81">
        <f>'исходник район-МО'!C142+'исходник район-МО'!C145</f>
        <v>315</v>
      </c>
      <c r="D61" s="13">
        <f t="shared" si="0"/>
        <v>85.13513513513513</v>
      </c>
      <c r="E61" s="80">
        <f t="shared" si="1"/>
        <v>10.13513513513513</v>
      </c>
    </row>
    <row r="62" spans="1:5" ht="12.75">
      <c r="A62" s="79" t="s">
        <v>164</v>
      </c>
      <c r="B62" s="81">
        <f>'исходник район-МО'!B146</f>
        <v>210</v>
      </c>
      <c r="C62" s="81">
        <f>'исходник район-МО'!C146</f>
        <v>191</v>
      </c>
      <c r="D62" s="13">
        <f t="shared" si="0"/>
        <v>90.95238095238095</v>
      </c>
      <c r="E62" s="80">
        <f t="shared" si="1"/>
        <v>15.952380952380949</v>
      </c>
    </row>
    <row r="63" spans="1:5" ht="12.75">
      <c r="A63" s="84" t="s">
        <v>20</v>
      </c>
      <c r="B63" s="85">
        <f>B64+B65+B66+B67</f>
        <v>1175</v>
      </c>
      <c r="C63" s="85">
        <f>C64+C65+C66+C67</f>
        <v>936</v>
      </c>
      <c r="D63" s="73">
        <f t="shared" si="0"/>
        <v>79.65957446808511</v>
      </c>
      <c r="E63" s="74">
        <f t="shared" si="1"/>
        <v>4.659574468085111</v>
      </c>
    </row>
    <row r="64" spans="1:5" ht="12.75">
      <c r="A64" s="79" t="s">
        <v>42</v>
      </c>
      <c r="B64" s="12">
        <f>'исходник район-МО'!B149</f>
        <v>356</v>
      </c>
      <c r="C64" s="12">
        <f>'исходник район-МО'!C149</f>
        <v>251</v>
      </c>
      <c r="D64" s="13">
        <f t="shared" si="0"/>
        <v>70.50561797752809</v>
      </c>
      <c r="E64" s="80">
        <f t="shared" si="1"/>
        <v>-4.49438202247191</v>
      </c>
    </row>
    <row r="65" spans="1:5" ht="12.75">
      <c r="A65" s="79" t="s">
        <v>43</v>
      </c>
      <c r="B65" s="81">
        <f>'исходник район-МО'!B150</f>
        <v>327</v>
      </c>
      <c r="C65" s="81">
        <f>'исходник район-МО'!C150</f>
        <v>270</v>
      </c>
      <c r="D65" s="13">
        <f t="shared" si="0"/>
        <v>82.56880733944953</v>
      </c>
      <c r="E65" s="80">
        <f t="shared" si="1"/>
        <v>7.568807339449535</v>
      </c>
    </row>
    <row r="66" spans="1:5" ht="12.75">
      <c r="A66" s="79" t="s">
        <v>67</v>
      </c>
      <c r="B66" s="81">
        <f>'исходник район-МО'!B151</f>
        <v>278</v>
      </c>
      <c r="C66" s="81">
        <f>'исходник район-МО'!C151</f>
        <v>254</v>
      </c>
      <c r="D66" s="13">
        <f t="shared" si="0"/>
        <v>91.36690647482014</v>
      </c>
      <c r="E66" s="80">
        <f t="shared" si="1"/>
        <v>16.36690647482014</v>
      </c>
    </row>
    <row r="67" spans="1:5" ht="12.75">
      <c r="A67" s="79" t="s">
        <v>164</v>
      </c>
      <c r="B67" s="81">
        <f>'исходник район-МО'!B152</f>
        <v>214</v>
      </c>
      <c r="C67" s="81">
        <f>'исходник район-МО'!C152</f>
        <v>161</v>
      </c>
      <c r="D67" s="13">
        <f t="shared" si="0"/>
        <v>75.23364485981308</v>
      </c>
      <c r="E67" s="80">
        <f t="shared" si="1"/>
        <v>0.23364485981308292</v>
      </c>
    </row>
    <row r="68" spans="1:5" ht="12.75">
      <c r="A68" s="84" t="s">
        <v>68</v>
      </c>
      <c r="B68" s="85">
        <f>B69+B70+B71+B72</f>
        <v>795</v>
      </c>
      <c r="C68" s="85">
        <f>C69+C70+C71+C72</f>
        <v>696</v>
      </c>
      <c r="D68" s="89">
        <f t="shared" si="0"/>
        <v>87.54716981132076</v>
      </c>
      <c r="E68" s="74">
        <f t="shared" si="1"/>
        <v>12.547169811320757</v>
      </c>
    </row>
    <row r="69" spans="1:5" ht="12.75">
      <c r="A69" s="79" t="s">
        <v>42</v>
      </c>
      <c r="B69" s="12">
        <f>'исходник район-МО'!B155+'исходник район-МО'!B159</f>
        <v>255</v>
      </c>
      <c r="C69" s="12">
        <f>'исходник район-МО'!C155+'исходник район-МО'!C159</f>
        <v>196</v>
      </c>
      <c r="D69" s="13">
        <f t="shared" si="0"/>
        <v>76.86274509803921</v>
      </c>
      <c r="E69" s="80">
        <f t="shared" si="1"/>
        <v>1.8627450980392126</v>
      </c>
    </row>
    <row r="70" spans="1:5" ht="12.75">
      <c r="A70" s="79" t="s">
        <v>43</v>
      </c>
      <c r="B70" s="81">
        <f>'исходник район-МО'!B156+'исходник район-МО'!B160</f>
        <v>257</v>
      </c>
      <c r="C70" s="81">
        <f>'исходник район-МО'!C156+'исходник район-МО'!C160</f>
        <v>233</v>
      </c>
      <c r="D70" s="13">
        <f t="shared" si="0"/>
        <v>90.6614785992218</v>
      </c>
      <c r="E70" s="80">
        <f t="shared" si="1"/>
        <v>15.661478599221795</v>
      </c>
    </row>
    <row r="71" spans="1:5" ht="12.75">
      <c r="A71" s="79" t="s">
        <v>67</v>
      </c>
      <c r="B71" s="81">
        <f>'исходник район-МО'!B157+'исходник район-МО'!B161</f>
        <v>150</v>
      </c>
      <c r="C71" s="81">
        <f>'исходник район-МО'!C157+'исходник район-МО'!C161</f>
        <v>147</v>
      </c>
      <c r="D71" s="13">
        <f t="shared" si="0"/>
        <v>98</v>
      </c>
      <c r="E71" s="80">
        <f t="shared" si="1"/>
        <v>23</v>
      </c>
    </row>
    <row r="72" spans="1:5" ht="12.75">
      <c r="A72" s="79" t="s">
        <v>164</v>
      </c>
      <c r="B72" s="81">
        <f>'исходник район-МО'!B162</f>
        <v>133</v>
      </c>
      <c r="C72" s="81">
        <f>'исходник район-МО'!C162</f>
        <v>120</v>
      </c>
      <c r="D72" s="13">
        <f t="shared" si="0"/>
        <v>90.22556390977444</v>
      </c>
      <c r="E72" s="80">
        <f t="shared" si="1"/>
        <v>15.225563909774436</v>
      </c>
    </row>
    <row r="73" spans="1:5" ht="12.75">
      <c r="A73" s="84" t="s">
        <v>23</v>
      </c>
      <c r="B73" s="85">
        <f>B74+B75+B76+B77</f>
        <v>963</v>
      </c>
      <c r="C73" s="85">
        <f>C74+C75+C76+C77</f>
        <v>800</v>
      </c>
      <c r="D73" s="89">
        <f t="shared" si="0"/>
        <v>83.07372793354102</v>
      </c>
      <c r="E73" s="74">
        <f>D73-73</f>
        <v>10.073727933541022</v>
      </c>
    </row>
    <row r="74" spans="1:5" ht="12.75">
      <c r="A74" s="79" t="s">
        <v>42</v>
      </c>
      <c r="B74" s="12">
        <f>'исходник район-МО'!B165</f>
        <v>240</v>
      </c>
      <c r="C74" s="12">
        <f>'исходник район-МО'!C165</f>
        <v>170</v>
      </c>
      <c r="D74" s="13">
        <f t="shared" si="0"/>
        <v>70.83333333333333</v>
      </c>
      <c r="E74" s="80">
        <f aca="true" t="shared" si="2" ref="E74:E129">D74-75</f>
        <v>-4.166666666666671</v>
      </c>
    </row>
    <row r="75" spans="1:5" ht="12.75">
      <c r="A75" s="79" t="s">
        <v>43</v>
      </c>
      <c r="B75" s="81">
        <f>'исходник район-МО'!B166</f>
        <v>243</v>
      </c>
      <c r="C75" s="81">
        <f>'исходник район-МО'!C166</f>
        <v>202</v>
      </c>
      <c r="D75" s="13">
        <f t="shared" si="0"/>
        <v>83.1275720164609</v>
      </c>
      <c r="E75" s="80">
        <f t="shared" si="2"/>
        <v>8.127572016460903</v>
      </c>
    </row>
    <row r="76" spans="1:5" ht="12.75">
      <c r="A76" s="79" t="s">
        <v>67</v>
      </c>
      <c r="B76" s="81">
        <f>'исходник район-МО'!B167</f>
        <v>240</v>
      </c>
      <c r="C76" s="81">
        <f>'исходник район-МО'!C167</f>
        <v>222</v>
      </c>
      <c r="D76" s="13">
        <f t="shared" si="0"/>
        <v>92.5</v>
      </c>
      <c r="E76" s="80">
        <f t="shared" si="2"/>
        <v>17.5</v>
      </c>
    </row>
    <row r="77" spans="1:5" ht="12.75">
      <c r="A77" s="79" t="s">
        <v>164</v>
      </c>
      <c r="B77" s="81">
        <f>'исходник район-МО'!B168</f>
        <v>240</v>
      </c>
      <c r="C77" s="81">
        <f>'исходник район-МО'!C168</f>
        <v>206</v>
      </c>
      <c r="D77" s="13">
        <f t="shared" si="0"/>
        <v>85.83333333333333</v>
      </c>
      <c r="E77" s="80">
        <f t="shared" si="2"/>
        <v>10.833333333333329</v>
      </c>
    </row>
    <row r="78" spans="1:5" ht="12.75">
      <c r="A78" s="84" t="s">
        <v>24</v>
      </c>
      <c r="B78" s="85">
        <f>B79+B80+B81+B82</f>
        <v>883</v>
      </c>
      <c r="C78" s="85">
        <f>C79+C80+C81+C82</f>
        <v>692</v>
      </c>
      <c r="D78" s="89">
        <f t="shared" si="0"/>
        <v>78.3691959229898</v>
      </c>
      <c r="E78" s="74">
        <f t="shared" si="2"/>
        <v>3.369195922989803</v>
      </c>
    </row>
    <row r="79" spans="1:5" ht="12.75">
      <c r="A79" s="79" t="s">
        <v>42</v>
      </c>
      <c r="B79" s="12">
        <f>'исходник район-МО'!B171</f>
        <v>344</v>
      </c>
      <c r="C79" s="12">
        <f>'исходник район-МО'!C171</f>
        <v>234</v>
      </c>
      <c r="D79" s="13">
        <f t="shared" si="0"/>
        <v>68.02325581395348</v>
      </c>
      <c r="E79" s="80">
        <f t="shared" si="2"/>
        <v>-6.976744186046517</v>
      </c>
    </row>
    <row r="80" spans="1:5" ht="12.75">
      <c r="A80" s="79" t="s">
        <v>43</v>
      </c>
      <c r="B80" s="81">
        <f>'исходник район-МО'!B172</f>
        <v>207</v>
      </c>
      <c r="C80" s="81">
        <f>'исходник район-МО'!C172</f>
        <v>173</v>
      </c>
      <c r="D80" s="13">
        <f t="shared" si="0"/>
        <v>83.57487922705315</v>
      </c>
      <c r="E80" s="80">
        <f t="shared" si="2"/>
        <v>8.574879227053145</v>
      </c>
    </row>
    <row r="81" spans="1:5" ht="12.75">
      <c r="A81" s="79" t="s">
        <v>67</v>
      </c>
      <c r="B81" s="81">
        <f>'исходник район-МО'!B173</f>
        <v>161</v>
      </c>
      <c r="C81" s="81">
        <f>'исходник район-МО'!C173</f>
        <v>140</v>
      </c>
      <c r="D81" s="13">
        <f t="shared" si="0"/>
        <v>86.95652173913044</v>
      </c>
      <c r="E81" s="80">
        <f t="shared" si="2"/>
        <v>11.956521739130437</v>
      </c>
    </row>
    <row r="82" spans="1:5" ht="12.75">
      <c r="A82" s="79" t="s">
        <v>164</v>
      </c>
      <c r="B82" s="81">
        <f>'исходник район-МО'!B174</f>
        <v>171</v>
      </c>
      <c r="C82" s="81">
        <f>'исходник район-МО'!C174</f>
        <v>145</v>
      </c>
      <c r="D82" s="13">
        <f t="shared" si="0"/>
        <v>84.7953216374269</v>
      </c>
      <c r="E82" s="80">
        <f t="shared" si="2"/>
        <v>9.795321637426895</v>
      </c>
    </row>
    <row r="83" spans="1:5" ht="12.75">
      <c r="A83" s="84" t="s">
        <v>69</v>
      </c>
      <c r="B83" s="85">
        <f>B84+B85+B86+B87</f>
        <v>1063</v>
      </c>
      <c r="C83" s="85">
        <f>C84+C85+C86+C87</f>
        <v>889</v>
      </c>
      <c r="D83" s="89">
        <f t="shared" si="0"/>
        <v>83.63123236124177</v>
      </c>
      <c r="E83" s="74">
        <f t="shared" si="2"/>
        <v>8.631232361241771</v>
      </c>
    </row>
    <row r="84" spans="1:5" ht="12.75">
      <c r="A84" s="79" t="s">
        <v>42</v>
      </c>
      <c r="B84" s="12">
        <f>'исходник район-МО'!B177</f>
        <v>350</v>
      </c>
      <c r="C84" s="12">
        <f>'исходник район-МО'!C177</f>
        <v>295</v>
      </c>
      <c r="D84" s="13">
        <f t="shared" si="0"/>
        <v>84.28571428571429</v>
      </c>
      <c r="E84" s="80">
        <f t="shared" si="2"/>
        <v>9.285714285714292</v>
      </c>
    </row>
    <row r="85" spans="1:5" ht="12.75">
      <c r="A85" s="79" t="s">
        <v>43</v>
      </c>
      <c r="B85" s="81">
        <f>'исходник район-МО'!B178</f>
        <v>293</v>
      </c>
      <c r="C85" s="81">
        <f>'исходник район-МО'!C178</f>
        <v>217</v>
      </c>
      <c r="D85" s="13">
        <f t="shared" si="0"/>
        <v>74.06143344709898</v>
      </c>
      <c r="E85" s="80">
        <f t="shared" si="2"/>
        <v>-0.9385665529010225</v>
      </c>
    </row>
    <row r="86" spans="1:5" ht="12.75">
      <c r="A86" s="79" t="s">
        <v>67</v>
      </c>
      <c r="B86" s="81">
        <f>'исходник район-МО'!B179</f>
        <v>278</v>
      </c>
      <c r="C86" s="81">
        <f>'исходник район-МО'!C179</f>
        <v>261</v>
      </c>
      <c r="D86" s="13">
        <f t="shared" si="0"/>
        <v>93.88489208633094</v>
      </c>
      <c r="E86" s="80">
        <f t="shared" si="2"/>
        <v>18.884892086330936</v>
      </c>
    </row>
    <row r="87" spans="1:5" ht="12.75">
      <c r="A87" s="79" t="s">
        <v>164</v>
      </c>
      <c r="B87" s="81">
        <f>'исходник район-МО'!B180</f>
        <v>142</v>
      </c>
      <c r="C87" s="81">
        <f>'исходник район-МО'!C180</f>
        <v>116</v>
      </c>
      <c r="D87" s="13">
        <f t="shared" si="0"/>
        <v>81.69014084507042</v>
      </c>
      <c r="E87" s="80">
        <f t="shared" si="2"/>
        <v>6.690140845070417</v>
      </c>
    </row>
    <row r="88" spans="1:5" ht="12.75">
      <c r="A88" s="84" t="s">
        <v>96</v>
      </c>
      <c r="B88" s="85">
        <f>B89+B90+B91+B92</f>
        <v>1541</v>
      </c>
      <c r="C88" s="85">
        <f>C89+C90+C91+C92</f>
        <v>1053</v>
      </c>
      <c r="D88" s="89">
        <f t="shared" si="0"/>
        <v>68.33225178455548</v>
      </c>
      <c r="E88" s="74">
        <f t="shared" si="2"/>
        <v>-6.667748215444519</v>
      </c>
    </row>
    <row r="89" spans="1:5" ht="12.75">
      <c r="A89" s="79" t="s">
        <v>42</v>
      </c>
      <c r="B89" s="12">
        <f>'исходник район-МО'!B183</f>
        <v>467</v>
      </c>
      <c r="C89" s="12">
        <f>'исходник район-МО'!C183</f>
        <v>214</v>
      </c>
      <c r="D89" s="13">
        <f t="shared" si="0"/>
        <v>45.82441113490364</v>
      </c>
      <c r="E89" s="80">
        <f t="shared" si="2"/>
        <v>-29.17558886509636</v>
      </c>
    </row>
    <row r="90" spans="1:5" ht="12.75">
      <c r="A90" s="79" t="s">
        <v>43</v>
      </c>
      <c r="B90" s="81">
        <f>'исходник район-МО'!B184</f>
        <v>453</v>
      </c>
      <c r="C90" s="81">
        <f>'исходник район-МО'!C184</f>
        <v>311</v>
      </c>
      <c r="D90" s="13">
        <f t="shared" si="0"/>
        <v>68.65342163355409</v>
      </c>
      <c r="E90" s="80">
        <f t="shared" si="2"/>
        <v>-6.346578366445911</v>
      </c>
    </row>
    <row r="91" spans="1:5" ht="12.75">
      <c r="A91" s="79" t="s">
        <v>67</v>
      </c>
      <c r="B91" s="81">
        <f>'исходник район-МО'!B185</f>
        <v>421</v>
      </c>
      <c r="C91" s="81">
        <f>'исходник район-МО'!C185</f>
        <v>349</v>
      </c>
      <c r="D91" s="13">
        <f t="shared" si="0"/>
        <v>82.8978622327791</v>
      </c>
      <c r="E91" s="80">
        <f t="shared" si="2"/>
        <v>7.897862232779104</v>
      </c>
    </row>
    <row r="92" spans="1:5" ht="12.75">
      <c r="A92" s="79" t="s">
        <v>164</v>
      </c>
      <c r="B92" s="81">
        <f>'исходник район-МО'!B186</f>
        <v>200</v>
      </c>
      <c r="C92" s="81">
        <f>'исходник район-МО'!C186</f>
        <v>179</v>
      </c>
      <c r="D92" s="13">
        <f t="shared" si="0"/>
        <v>89.5</v>
      </c>
      <c r="E92" s="80">
        <f t="shared" si="2"/>
        <v>14.5</v>
      </c>
    </row>
    <row r="93" spans="1:5" ht="12.75">
      <c r="A93" s="84" t="s">
        <v>70</v>
      </c>
      <c r="B93" s="85">
        <f>B94+B95+B96+B97</f>
        <v>1624</v>
      </c>
      <c r="C93" s="85">
        <f>C94+C95+C96+C97</f>
        <v>1295</v>
      </c>
      <c r="D93" s="89">
        <f aca="true" t="shared" si="3" ref="D93:D115">C93*100/B93</f>
        <v>79.74137931034483</v>
      </c>
      <c r="E93" s="74">
        <f t="shared" si="2"/>
        <v>4.741379310344826</v>
      </c>
    </row>
    <row r="94" spans="1:5" ht="12.75">
      <c r="A94" s="79" t="s">
        <v>42</v>
      </c>
      <c r="B94" s="12">
        <f>'исходник район-МО'!B189+'исходник район-МО'!B193+'исходник район-МО'!B196</f>
        <v>594</v>
      </c>
      <c r="C94" s="12">
        <f>'исходник район-МО'!C189+'исходник район-МО'!C193+'исходник район-МО'!C196</f>
        <v>442</v>
      </c>
      <c r="D94" s="13">
        <f t="shared" si="3"/>
        <v>74.41077441077441</v>
      </c>
      <c r="E94" s="80">
        <f t="shared" si="2"/>
        <v>-0.5892255892255918</v>
      </c>
    </row>
    <row r="95" spans="1:5" ht="12.75">
      <c r="A95" s="79" t="s">
        <v>43</v>
      </c>
      <c r="B95" s="81">
        <f>'исходник район-МО'!B190</f>
        <v>415</v>
      </c>
      <c r="C95" s="81">
        <f>'исходник район-МО'!C190</f>
        <v>316</v>
      </c>
      <c r="D95" s="13">
        <f t="shared" si="3"/>
        <v>76.144578313253</v>
      </c>
      <c r="E95" s="80">
        <f t="shared" si="2"/>
        <v>1.1445783132530067</v>
      </c>
    </row>
    <row r="96" spans="1:5" ht="12.75">
      <c r="A96" s="79" t="s">
        <v>67</v>
      </c>
      <c r="B96" s="81">
        <f>'исходник район-МО'!B191+'исходник район-МО'!B194</f>
        <v>391</v>
      </c>
      <c r="C96" s="81">
        <f>'исходник район-МО'!C191+'исходник район-МО'!C194</f>
        <v>333</v>
      </c>
      <c r="D96" s="13">
        <f t="shared" si="3"/>
        <v>85.16624040920716</v>
      </c>
      <c r="E96" s="80">
        <f t="shared" si="2"/>
        <v>10.166240409207163</v>
      </c>
    </row>
    <row r="97" spans="1:5" ht="12.75">
      <c r="A97" s="79" t="s">
        <v>164</v>
      </c>
      <c r="B97" s="81">
        <f>'исходник район-МО'!B197</f>
        <v>224</v>
      </c>
      <c r="C97" s="81">
        <f>'исходник район-МО'!C197</f>
        <v>204</v>
      </c>
      <c r="D97" s="13">
        <f t="shared" si="3"/>
        <v>91.07142857142857</v>
      </c>
      <c r="E97" s="80">
        <f t="shared" si="2"/>
        <v>16.07142857142857</v>
      </c>
    </row>
    <row r="98" spans="1:5" ht="12.75">
      <c r="A98" s="84" t="s">
        <v>71</v>
      </c>
      <c r="B98" s="85">
        <f>B99+B100+B101+B102</f>
        <v>1005</v>
      </c>
      <c r="C98" s="85">
        <f>C99+C100+C101+C102</f>
        <v>868</v>
      </c>
      <c r="D98" s="89">
        <f t="shared" si="3"/>
        <v>86.3681592039801</v>
      </c>
      <c r="E98" s="74">
        <f t="shared" si="2"/>
        <v>11.368159203980099</v>
      </c>
    </row>
    <row r="99" spans="1:5" ht="12.75">
      <c r="A99" s="79" t="s">
        <v>42</v>
      </c>
      <c r="B99" s="12">
        <f>'исходник район-МО'!B199+'исходник район-МО'!B202</f>
        <v>273</v>
      </c>
      <c r="C99" s="12">
        <f>'исходник район-МО'!C199+'исходник район-МО'!C202</f>
        <v>217</v>
      </c>
      <c r="D99" s="13">
        <f t="shared" si="3"/>
        <v>79.48717948717949</v>
      </c>
      <c r="E99" s="80">
        <f t="shared" si="2"/>
        <v>4.487179487179489</v>
      </c>
    </row>
    <row r="100" spans="1:5" ht="12.75">
      <c r="A100" s="79" t="s">
        <v>43</v>
      </c>
      <c r="B100" s="81">
        <f>'исходник район-МО'!B203</f>
        <v>287</v>
      </c>
      <c r="C100" s="81">
        <f>'исходник район-МО'!C203</f>
        <v>238</v>
      </c>
      <c r="D100" s="13">
        <f t="shared" si="3"/>
        <v>82.92682926829268</v>
      </c>
      <c r="E100" s="80">
        <f t="shared" si="2"/>
        <v>7.926829268292678</v>
      </c>
    </row>
    <row r="101" spans="1:5" ht="12.75">
      <c r="A101" s="91" t="s">
        <v>67</v>
      </c>
      <c r="B101" s="92">
        <f>'исходник район-МО'!B204</f>
        <v>196</v>
      </c>
      <c r="C101" s="92">
        <f>'исходник район-МО'!C204</f>
        <v>179</v>
      </c>
      <c r="D101" s="16">
        <f t="shared" si="3"/>
        <v>91.3265306122449</v>
      </c>
      <c r="E101" s="93">
        <f t="shared" si="2"/>
        <v>16.326530612244895</v>
      </c>
    </row>
    <row r="102" spans="1:5" ht="13.5" thickBot="1">
      <c r="A102" s="79" t="s">
        <v>164</v>
      </c>
      <c r="B102" s="81">
        <f>'исходник район-МО'!B205</f>
        <v>249</v>
      </c>
      <c r="C102" s="92">
        <f>'исходник район-МО'!C205</f>
        <v>234</v>
      </c>
      <c r="D102" s="16">
        <f t="shared" si="3"/>
        <v>93.97590361445783</v>
      </c>
      <c r="E102" s="93">
        <f t="shared" si="2"/>
        <v>18.975903614457835</v>
      </c>
    </row>
    <row r="103" spans="1:5" ht="13.5" thickBot="1">
      <c r="A103" s="94" t="s">
        <v>63</v>
      </c>
      <c r="B103" s="171">
        <f>B104+B107+B110+B113+B116+B119+B121+B123+B126+B129</f>
        <v>1564</v>
      </c>
      <c r="C103" s="171">
        <f>C104+C107+C110+C113+C116+C119+C121+C123+C126+C129</f>
        <v>1370</v>
      </c>
      <c r="D103" s="172">
        <f t="shared" si="3"/>
        <v>87.59590792838874</v>
      </c>
      <c r="E103" s="173">
        <f t="shared" si="2"/>
        <v>12.59590792838874</v>
      </c>
    </row>
    <row r="104" spans="1:5" ht="12.75">
      <c r="A104" s="141" t="s">
        <v>145</v>
      </c>
      <c r="B104" s="98">
        <f>B105+B106</f>
        <v>250</v>
      </c>
      <c r="C104" s="98">
        <f>C105+C106</f>
        <v>206</v>
      </c>
      <c r="D104" s="99">
        <f t="shared" si="3"/>
        <v>82.4</v>
      </c>
      <c r="E104" s="142">
        <f t="shared" si="2"/>
        <v>7.400000000000006</v>
      </c>
    </row>
    <row r="105" spans="1:5" ht="12.75">
      <c r="A105" s="79" t="s">
        <v>42</v>
      </c>
      <c r="B105" s="145">
        <f>'исходник район-МО'!B208</f>
        <v>130</v>
      </c>
      <c r="C105" s="145">
        <f>'исходник район-МО'!C208</f>
        <v>101</v>
      </c>
      <c r="D105" s="146">
        <f t="shared" si="3"/>
        <v>77.6923076923077</v>
      </c>
      <c r="E105" s="147">
        <f t="shared" si="2"/>
        <v>2.6923076923076934</v>
      </c>
    </row>
    <row r="106" spans="1:5" ht="12.75">
      <c r="A106" s="79" t="s">
        <v>43</v>
      </c>
      <c r="B106" s="145">
        <f>'исходник район-МО'!B209</f>
        <v>120</v>
      </c>
      <c r="C106" s="145">
        <f>'исходник район-МО'!C209</f>
        <v>105</v>
      </c>
      <c r="D106" s="146">
        <f t="shared" si="3"/>
        <v>87.5</v>
      </c>
      <c r="E106" s="147">
        <f t="shared" si="2"/>
        <v>12.5</v>
      </c>
    </row>
    <row r="107" spans="1:5" ht="12.75">
      <c r="A107" s="82" t="s">
        <v>29</v>
      </c>
      <c r="B107" s="83">
        <f>B108+B109</f>
        <v>240</v>
      </c>
      <c r="C107" s="83">
        <f>C108+C109</f>
        <v>220</v>
      </c>
      <c r="D107" s="77">
        <f t="shared" si="3"/>
        <v>91.66666666666667</v>
      </c>
      <c r="E107" s="78">
        <f t="shared" si="2"/>
        <v>16.66666666666667</v>
      </c>
    </row>
    <row r="108" spans="1:5" ht="12.75">
      <c r="A108" s="79" t="s">
        <v>42</v>
      </c>
      <c r="B108" s="145">
        <f>'исходник район-МО'!B211</f>
        <v>120</v>
      </c>
      <c r="C108" s="145">
        <f>'исходник район-МО'!C211</f>
        <v>110</v>
      </c>
      <c r="D108" s="10">
        <f t="shared" si="3"/>
        <v>91.66666666666667</v>
      </c>
      <c r="E108" s="80">
        <f t="shared" si="2"/>
        <v>16.66666666666667</v>
      </c>
    </row>
    <row r="109" spans="1:5" ht="12.75">
      <c r="A109" s="79" t="s">
        <v>43</v>
      </c>
      <c r="B109" s="145">
        <f>'исходник район-МО'!B212</f>
        <v>120</v>
      </c>
      <c r="C109" s="145">
        <f>'исходник район-МО'!C212</f>
        <v>110</v>
      </c>
      <c r="D109" s="10">
        <f t="shared" si="3"/>
        <v>91.66666666666667</v>
      </c>
      <c r="E109" s="80">
        <f t="shared" si="2"/>
        <v>16.66666666666667</v>
      </c>
    </row>
    <row r="110" spans="1:5" ht="12.75">
      <c r="A110" s="82" t="s">
        <v>146</v>
      </c>
      <c r="B110" s="83">
        <f>B111+B112</f>
        <v>302</v>
      </c>
      <c r="C110" s="83">
        <f>C111+C112</f>
        <v>267</v>
      </c>
      <c r="D110" s="77">
        <f t="shared" si="3"/>
        <v>88.41059602649007</v>
      </c>
      <c r="E110" s="78">
        <f t="shared" si="2"/>
        <v>13.410596026490069</v>
      </c>
    </row>
    <row r="111" spans="1:5" ht="12.75">
      <c r="A111" s="79" t="s">
        <v>42</v>
      </c>
      <c r="B111" s="145">
        <f>'исходник район-МО'!B214</f>
        <v>152</v>
      </c>
      <c r="C111" s="145">
        <f>'исходник район-МО'!C214</f>
        <v>126</v>
      </c>
      <c r="D111" s="13">
        <f t="shared" si="3"/>
        <v>82.89473684210526</v>
      </c>
      <c r="E111" s="80">
        <f t="shared" si="2"/>
        <v>7.89473684210526</v>
      </c>
    </row>
    <row r="112" spans="1:5" ht="12.75">
      <c r="A112" s="79" t="s">
        <v>43</v>
      </c>
      <c r="B112" s="145">
        <f>'исходник район-МО'!B215</f>
        <v>150</v>
      </c>
      <c r="C112" s="145">
        <f>'исходник район-МО'!C215</f>
        <v>141</v>
      </c>
      <c r="D112" s="10">
        <f t="shared" si="3"/>
        <v>94</v>
      </c>
      <c r="E112" s="80">
        <f t="shared" si="2"/>
        <v>19</v>
      </c>
    </row>
    <row r="113" spans="1:5" ht="12.75">
      <c r="A113" s="82" t="s">
        <v>147</v>
      </c>
      <c r="B113" s="83">
        <f>B114+B115</f>
        <v>241</v>
      </c>
      <c r="C113" s="83">
        <f>C114+C115</f>
        <v>217</v>
      </c>
      <c r="D113" s="77">
        <f t="shared" si="3"/>
        <v>90.04149377593362</v>
      </c>
      <c r="E113" s="78">
        <f t="shared" si="2"/>
        <v>15.041493775933617</v>
      </c>
    </row>
    <row r="114" spans="1:5" ht="12.75">
      <c r="A114" s="79" t="s">
        <v>42</v>
      </c>
      <c r="B114" s="145">
        <f>'исходник район-МО'!B217</f>
        <v>121</v>
      </c>
      <c r="C114" s="145">
        <f>'исходник район-МО'!C217</f>
        <v>107</v>
      </c>
      <c r="D114" s="10">
        <f t="shared" si="3"/>
        <v>88.4297520661157</v>
      </c>
      <c r="E114" s="80">
        <f t="shared" si="2"/>
        <v>13.429752066115697</v>
      </c>
    </row>
    <row r="115" spans="1:5" ht="12.75">
      <c r="A115" s="79" t="s">
        <v>43</v>
      </c>
      <c r="B115" s="145">
        <f>'исходник район-МО'!B218</f>
        <v>120</v>
      </c>
      <c r="C115" s="145">
        <f>'исходник район-МО'!C218</f>
        <v>110</v>
      </c>
      <c r="D115" s="10">
        <f t="shared" si="3"/>
        <v>91.66666666666667</v>
      </c>
      <c r="E115" s="80">
        <f t="shared" si="2"/>
        <v>16.66666666666667</v>
      </c>
    </row>
    <row r="116" spans="1:5" ht="12.75">
      <c r="A116" s="82" t="s">
        <v>174</v>
      </c>
      <c r="B116" s="83">
        <f>B117+B118</f>
        <v>65</v>
      </c>
      <c r="C116" s="83">
        <f>C117+C118</f>
        <v>57</v>
      </c>
      <c r="D116" s="77">
        <f aca="true" t="shared" si="4" ref="D116:D125">C116/B116*100</f>
        <v>87.6923076923077</v>
      </c>
      <c r="E116" s="78">
        <f t="shared" si="2"/>
        <v>12.692307692307693</v>
      </c>
    </row>
    <row r="117" spans="1:5" ht="12.75">
      <c r="A117" s="79" t="s">
        <v>42</v>
      </c>
      <c r="B117" s="209">
        <f>'исходник район-МО'!B220</f>
        <v>54</v>
      </c>
      <c r="C117" s="209">
        <f>'исходник район-МО'!C220</f>
        <v>46</v>
      </c>
      <c r="D117" s="146">
        <f t="shared" si="4"/>
        <v>85.18518518518519</v>
      </c>
      <c r="E117" s="147">
        <f t="shared" si="2"/>
        <v>10.18518518518519</v>
      </c>
    </row>
    <row r="118" spans="1:5" ht="12.75">
      <c r="A118" s="79" t="s">
        <v>44</v>
      </c>
      <c r="B118" s="209">
        <f>'исходник район-МО'!B221</f>
        <v>11</v>
      </c>
      <c r="C118" s="209">
        <f>'исходник район-МО'!C221</f>
        <v>11</v>
      </c>
      <c r="D118" s="146">
        <f t="shared" si="4"/>
        <v>100</v>
      </c>
      <c r="E118" s="147">
        <f t="shared" si="2"/>
        <v>25</v>
      </c>
    </row>
    <row r="119" spans="1:5" ht="12.75">
      <c r="A119" s="82" t="s">
        <v>176</v>
      </c>
      <c r="B119" s="83">
        <f>B120</f>
        <v>15</v>
      </c>
      <c r="C119" s="83">
        <f>C120</f>
        <v>13</v>
      </c>
      <c r="D119" s="77">
        <f t="shared" si="4"/>
        <v>86.66666666666667</v>
      </c>
      <c r="E119" s="78">
        <f t="shared" si="2"/>
        <v>11.666666666666671</v>
      </c>
    </row>
    <row r="120" spans="1:5" ht="20.25" customHeight="1">
      <c r="A120" s="79" t="s">
        <v>44</v>
      </c>
      <c r="B120" s="209">
        <f>'исходник район-МО'!B223</f>
        <v>15</v>
      </c>
      <c r="C120" s="209">
        <f>'исходник район-МО'!C223</f>
        <v>13</v>
      </c>
      <c r="D120" s="146">
        <f t="shared" si="4"/>
        <v>86.66666666666667</v>
      </c>
      <c r="E120" s="147">
        <f t="shared" si="2"/>
        <v>11.666666666666671</v>
      </c>
    </row>
    <row r="121" spans="1:5" ht="12.75">
      <c r="A121" s="82" t="s">
        <v>173</v>
      </c>
      <c r="B121" s="83">
        <f>B122</f>
        <v>59</v>
      </c>
      <c r="C121" s="83">
        <f>C122</f>
        <v>46</v>
      </c>
      <c r="D121" s="77">
        <f t="shared" si="4"/>
        <v>77.96610169491525</v>
      </c>
      <c r="E121" s="78">
        <f t="shared" si="2"/>
        <v>2.9661016949152526</v>
      </c>
    </row>
    <row r="122" spans="1:5" ht="12.75">
      <c r="A122" s="79" t="s">
        <v>42</v>
      </c>
      <c r="B122" s="209">
        <f>'исходник район-МО'!B225</f>
        <v>59</v>
      </c>
      <c r="C122" s="209">
        <f>'исходник район-МО'!C225</f>
        <v>46</v>
      </c>
      <c r="D122" s="146">
        <f t="shared" si="4"/>
        <v>77.96610169491525</v>
      </c>
      <c r="E122" s="147">
        <f t="shared" si="2"/>
        <v>2.9661016949152526</v>
      </c>
    </row>
    <row r="123" spans="1:5" ht="12.75">
      <c r="A123" s="82" t="s">
        <v>175</v>
      </c>
      <c r="B123" s="83">
        <f>B125+B124</f>
        <v>37</v>
      </c>
      <c r="C123" s="83">
        <f>C125+C124</f>
        <v>35</v>
      </c>
      <c r="D123" s="77">
        <f t="shared" si="4"/>
        <v>94.5945945945946</v>
      </c>
      <c r="E123" s="78">
        <f>D123-75</f>
        <v>19.594594594594597</v>
      </c>
    </row>
    <row r="124" spans="1:5" ht="12.75">
      <c r="A124" s="79" t="s">
        <v>44</v>
      </c>
      <c r="B124" s="209">
        <f>'исходник район-МО'!B227</f>
        <v>7</v>
      </c>
      <c r="C124" s="209">
        <f>'исходник район-МО'!C227</f>
        <v>6</v>
      </c>
      <c r="D124" s="146">
        <f t="shared" si="4"/>
        <v>85.71428571428571</v>
      </c>
      <c r="E124" s="147">
        <f>D124-75</f>
        <v>10.714285714285708</v>
      </c>
    </row>
    <row r="125" spans="1:5" ht="12.75">
      <c r="A125" s="79" t="s">
        <v>43</v>
      </c>
      <c r="B125" s="209">
        <f>'исходник район-МО'!B228</f>
        <v>30</v>
      </c>
      <c r="C125" s="209">
        <f>'исходник район-МО'!C228</f>
        <v>29</v>
      </c>
      <c r="D125" s="146">
        <f t="shared" si="4"/>
        <v>96.66666666666667</v>
      </c>
      <c r="E125" s="147">
        <f>D125-75</f>
        <v>21.66666666666667</v>
      </c>
    </row>
    <row r="126" spans="1:5" ht="12.75">
      <c r="A126" s="82" t="s">
        <v>148</v>
      </c>
      <c r="B126" s="83">
        <f>B127+B128</f>
        <v>235</v>
      </c>
      <c r="C126" s="83">
        <f>C127+C128</f>
        <v>212</v>
      </c>
      <c r="D126" s="77">
        <f>C126*100/B126</f>
        <v>90.2127659574468</v>
      </c>
      <c r="E126" s="78">
        <f t="shared" si="2"/>
        <v>15.212765957446805</v>
      </c>
    </row>
    <row r="127" spans="1:5" ht="12.75">
      <c r="A127" s="79" t="s">
        <v>42</v>
      </c>
      <c r="B127" s="145">
        <f>'исходник район-МО'!B230</f>
        <v>115</v>
      </c>
      <c r="C127" s="145">
        <f>'исходник район-МО'!C230</f>
        <v>107</v>
      </c>
      <c r="D127" s="10">
        <f>C127*100/B127</f>
        <v>93.04347826086956</v>
      </c>
      <c r="E127" s="80">
        <f t="shared" si="2"/>
        <v>18.043478260869563</v>
      </c>
    </row>
    <row r="128" spans="1:5" ht="12.75">
      <c r="A128" s="91" t="s">
        <v>43</v>
      </c>
      <c r="B128" s="211">
        <f>'исходник район-МО'!B231</f>
        <v>120</v>
      </c>
      <c r="C128" s="211">
        <f>'исходник район-МО'!C231</f>
        <v>105</v>
      </c>
      <c r="D128" s="210">
        <f>C128*100/B128</f>
        <v>87.5</v>
      </c>
      <c r="E128" s="80">
        <f t="shared" si="2"/>
        <v>12.5</v>
      </c>
    </row>
    <row r="129" spans="1:5" ht="25.5">
      <c r="A129" s="119" t="s">
        <v>149</v>
      </c>
      <c r="B129" s="76">
        <f>B130</f>
        <v>120</v>
      </c>
      <c r="C129" s="76">
        <f>C130</f>
        <v>97</v>
      </c>
      <c r="D129" s="87">
        <f>C129*100/B129</f>
        <v>80.83333333333333</v>
      </c>
      <c r="E129" s="78">
        <f t="shared" si="2"/>
        <v>5.833333333333329</v>
      </c>
    </row>
    <row r="130" spans="1:5" ht="12.75">
      <c r="A130" s="79" t="s">
        <v>42</v>
      </c>
      <c r="B130" s="145">
        <f>'исходник район-МО'!B233</f>
        <v>120</v>
      </c>
      <c r="C130" s="145">
        <f>'исходник район-МО'!C233</f>
        <v>97</v>
      </c>
      <c r="D130" s="10">
        <f>C130*100/B130</f>
        <v>80.83333333333333</v>
      </c>
      <c r="E130" s="80">
        <f>D130-75</f>
        <v>5.833333333333329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I42"/>
  <sheetViews>
    <sheetView zoomScalePageLayoutView="0" workbookViewId="0" topLeftCell="A7">
      <selection activeCell="A6" sqref="A6"/>
    </sheetView>
  </sheetViews>
  <sheetFormatPr defaultColWidth="9.140625" defaultRowHeight="12.75"/>
  <cols>
    <col min="1" max="1" width="36.7109375" style="0" customWidth="1"/>
    <col min="2" max="3" width="12.28125" style="0" customWidth="1"/>
    <col min="4" max="4" width="11.140625" style="0" customWidth="1"/>
    <col min="5" max="5" width="10.7109375" style="0" customWidth="1"/>
  </cols>
  <sheetData>
    <row r="1" spans="1:4" ht="12.75">
      <c r="A1" t="s">
        <v>89</v>
      </c>
      <c r="D1" t="s">
        <v>87</v>
      </c>
    </row>
    <row r="2" spans="1:5" ht="15">
      <c r="A2" s="24" t="s">
        <v>107</v>
      </c>
      <c r="B2" s="24"/>
      <c r="C2" s="24"/>
      <c r="D2" s="24"/>
      <c r="E2" s="24"/>
    </row>
    <row r="3" spans="1:5" ht="15">
      <c r="A3" s="23" t="s">
        <v>106</v>
      </c>
      <c r="B3" s="24"/>
      <c r="C3" s="24"/>
      <c r="D3" s="24"/>
      <c r="E3" s="24"/>
    </row>
    <row r="4" spans="1:9" ht="15">
      <c r="A4" s="23" t="s">
        <v>120</v>
      </c>
      <c r="B4" s="24"/>
      <c r="C4" s="24"/>
      <c r="D4" s="24"/>
      <c r="E4" s="24"/>
      <c r="I4" s="1"/>
    </row>
    <row r="5" spans="1:5" ht="15">
      <c r="A5" s="23" t="s">
        <v>181</v>
      </c>
      <c r="B5" s="24"/>
      <c r="C5" s="24"/>
      <c r="D5" s="24"/>
      <c r="E5" s="24"/>
    </row>
    <row r="6" ht="13.5" thickBot="1"/>
    <row r="7" spans="1:5" ht="12.75">
      <c r="A7" s="46" t="s">
        <v>93</v>
      </c>
      <c r="B7" s="47" t="s">
        <v>90</v>
      </c>
      <c r="C7" s="48" t="s">
        <v>92</v>
      </c>
      <c r="D7" s="48"/>
      <c r="E7" s="49" t="s">
        <v>36</v>
      </c>
    </row>
    <row r="8" spans="1:5" ht="12.75">
      <c r="A8" s="50"/>
      <c r="B8" s="51" t="s">
        <v>91</v>
      </c>
      <c r="C8" s="52" t="s">
        <v>2</v>
      </c>
      <c r="D8" s="53" t="s">
        <v>151</v>
      </c>
      <c r="E8" s="38" t="s">
        <v>86</v>
      </c>
    </row>
    <row r="9" spans="1:5" ht="13.5" thickBot="1">
      <c r="A9" s="54">
        <v>1</v>
      </c>
      <c r="B9" s="55">
        <v>2</v>
      </c>
      <c r="C9" s="56">
        <v>3</v>
      </c>
      <c r="D9" s="57" t="s">
        <v>40</v>
      </c>
      <c r="E9" s="58" t="s">
        <v>121</v>
      </c>
    </row>
    <row r="10" spans="1:6" ht="18" customHeight="1" thickBot="1">
      <c r="A10" s="21" t="s">
        <v>64</v>
      </c>
      <c r="B10" s="60">
        <f>B11+B30</f>
        <v>28048</v>
      </c>
      <c r="C10" s="60">
        <f>C11+C30</f>
        <v>23131</v>
      </c>
      <c r="D10" s="61">
        <f aca="true" t="shared" si="0" ref="D10:D29">C10/B10*100</f>
        <v>82.46933827723902</v>
      </c>
      <c r="E10" s="62">
        <f>D10-75</f>
        <v>7.469338277239018</v>
      </c>
      <c r="F10" s="1"/>
    </row>
    <row r="11" spans="1:5" ht="18" customHeight="1" thickBot="1">
      <c r="A11" s="21" t="s">
        <v>72</v>
      </c>
      <c r="B11" s="60">
        <f>SUM(B12:B29)</f>
        <v>26484</v>
      </c>
      <c r="C11" s="60">
        <f>SUM(C12:C29)</f>
        <v>21761</v>
      </c>
      <c r="D11" s="61">
        <f t="shared" si="0"/>
        <v>82.1665911493732</v>
      </c>
      <c r="E11" s="62">
        <f>D11-75</f>
        <v>7.166591149373204</v>
      </c>
    </row>
    <row r="12" spans="1:6" ht="18" customHeight="1">
      <c r="A12" s="63" t="s">
        <v>8</v>
      </c>
      <c r="B12" s="64">
        <f>'исходник район-МО'!B39</f>
        <v>2580</v>
      </c>
      <c r="C12" s="64">
        <f>'исходник район-МО'!C39</f>
        <v>2316</v>
      </c>
      <c r="D12" s="65">
        <f t="shared" si="0"/>
        <v>89.76744186046511</v>
      </c>
      <c r="E12" s="120">
        <f aca="true" t="shared" si="1" ref="E12:E29">D12-75</f>
        <v>14.767441860465112</v>
      </c>
      <c r="F12" s="1"/>
    </row>
    <row r="13" spans="1:6" ht="18" customHeight="1">
      <c r="A13" s="66" t="s">
        <v>15</v>
      </c>
      <c r="B13" s="67">
        <f>'исходник район-МО'!B120</f>
        <v>924</v>
      </c>
      <c r="C13" s="67">
        <f>'исходник район-МО'!C120</f>
        <v>803</v>
      </c>
      <c r="D13" s="68">
        <f t="shared" si="0"/>
        <v>86.90476190476191</v>
      </c>
      <c r="E13" s="71">
        <f>D13-75</f>
        <v>11.904761904761912</v>
      </c>
      <c r="F13" s="1"/>
    </row>
    <row r="14" spans="1:6" ht="18" customHeight="1">
      <c r="A14" s="66" t="s">
        <v>68</v>
      </c>
      <c r="B14" s="67">
        <f>'исходник район-МО'!B153</f>
        <v>795</v>
      </c>
      <c r="C14" s="67">
        <f>'исходник район-МО'!C153</f>
        <v>696</v>
      </c>
      <c r="D14" s="70">
        <f t="shared" si="0"/>
        <v>87.54716981132076</v>
      </c>
      <c r="E14" s="69">
        <f t="shared" si="1"/>
        <v>12.547169811320757</v>
      </c>
      <c r="F14" s="1"/>
    </row>
    <row r="15" spans="1:6" ht="18" customHeight="1">
      <c r="A15" s="66" t="s">
        <v>14</v>
      </c>
      <c r="B15" s="67">
        <f>'исходник район-МО'!B110</f>
        <v>2161</v>
      </c>
      <c r="C15" s="67">
        <f>'исходник район-МО'!C110</f>
        <v>1839</v>
      </c>
      <c r="D15" s="68">
        <f t="shared" si="0"/>
        <v>85.09949097639982</v>
      </c>
      <c r="E15" s="71">
        <f>D15-75</f>
        <v>10.09949097639982</v>
      </c>
      <c r="F15" s="1"/>
    </row>
    <row r="16" spans="1:6" ht="18" customHeight="1">
      <c r="A16" s="66" t="s">
        <v>18</v>
      </c>
      <c r="B16" s="67">
        <f>'исходник район-МО'!B138</f>
        <v>1180</v>
      </c>
      <c r="C16" s="67">
        <f>'исходник район-МО'!C138</f>
        <v>961</v>
      </c>
      <c r="D16" s="70">
        <f t="shared" si="0"/>
        <v>81.44067796610169</v>
      </c>
      <c r="E16" s="71">
        <f t="shared" si="1"/>
        <v>6.440677966101688</v>
      </c>
      <c r="F16" s="1"/>
    </row>
    <row r="17" spans="1:6" ht="18" customHeight="1">
      <c r="A17" s="66" t="s">
        <v>69</v>
      </c>
      <c r="B17" s="67">
        <f>'исходник район-МО'!B175</f>
        <v>1063</v>
      </c>
      <c r="C17" s="67">
        <f>'исходник район-МО'!C175</f>
        <v>889</v>
      </c>
      <c r="D17" s="68">
        <f t="shared" si="0"/>
        <v>83.63123236124177</v>
      </c>
      <c r="E17" s="71">
        <f t="shared" si="1"/>
        <v>8.631232361241771</v>
      </c>
      <c r="F17" s="1"/>
    </row>
    <row r="18" spans="1:6" ht="18" customHeight="1">
      <c r="A18" s="66" t="s">
        <v>71</v>
      </c>
      <c r="B18" s="67">
        <f>'исходник район-МО'!B198</f>
        <v>1005</v>
      </c>
      <c r="C18" s="67">
        <f>'исходник район-МО'!C198</f>
        <v>868</v>
      </c>
      <c r="D18" s="70">
        <f t="shared" si="0"/>
        <v>86.3681592039801</v>
      </c>
      <c r="E18" s="71">
        <f t="shared" si="1"/>
        <v>11.368159203980099</v>
      </c>
      <c r="F18" s="1"/>
    </row>
    <row r="19" spans="1:6" ht="18" customHeight="1">
      <c r="A19" s="66" t="s">
        <v>24</v>
      </c>
      <c r="B19" s="67">
        <f>'исходник район-МО'!B169</f>
        <v>883</v>
      </c>
      <c r="C19" s="67">
        <f>'исходник район-МО'!C169</f>
        <v>692</v>
      </c>
      <c r="D19" s="68">
        <f t="shared" si="0"/>
        <v>78.3691959229898</v>
      </c>
      <c r="E19" s="71">
        <f t="shared" si="1"/>
        <v>3.369195922989803</v>
      </c>
      <c r="F19" s="1"/>
    </row>
    <row r="20" spans="1:6" ht="18" customHeight="1">
      <c r="A20" s="66" t="s">
        <v>10</v>
      </c>
      <c r="B20" s="67">
        <f>'исходник район-МО'!B52</f>
        <v>3827</v>
      </c>
      <c r="C20" s="67">
        <f>'исходник район-МО'!C52</f>
        <v>3210</v>
      </c>
      <c r="D20" s="68">
        <f t="shared" si="0"/>
        <v>83.8777110007839</v>
      </c>
      <c r="E20" s="71">
        <f t="shared" si="1"/>
        <v>8.877711000783904</v>
      </c>
      <c r="F20" s="1"/>
    </row>
    <row r="21" spans="1:6" ht="18" customHeight="1">
      <c r="A21" s="66" t="s">
        <v>4</v>
      </c>
      <c r="B21" s="67">
        <f>'исходник район-МО'!B13</f>
        <v>1263</v>
      </c>
      <c r="C21" s="67">
        <f>'исходник район-МО'!C13</f>
        <v>1061</v>
      </c>
      <c r="D21" s="68">
        <f t="shared" si="0"/>
        <v>84.00633412509897</v>
      </c>
      <c r="E21" s="71">
        <f t="shared" si="1"/>
        <v>9.006334125098974</v>
      </c>
      <c r="F21" s="1"/>
    </row>
    <row r="22" spans="1:6" ht="18" customHeight="1">
      <c r="A22" s="66" t="s">
        <v>6</v>
      </c>
      <c r="B22" s="67">
        <f>'исходник район-МО'!B21</f>
        <v>911</v>
      </c>
      <c r="C22" s="67">
        <f>'исходник район-МО'!C21</f>
        <v>761</v>
      </c>
      <c r="D22" s="68">
        <f t="shared" si="0"/>
        <v>83.53457738748628</v>
      </c>
      <c r="E22" s="71">
        <f t="shared" si="1"/>
        <v>8.53457738748628</v>
      </c>
      <c r="F22" s="1"/>
    </row>
    <row r="23" spans="1:6" ht="18" customHeight="1">
      <c r="A23" s="66" t="s">
        <v>23</v>
      </c>
      <c r="B23" s="67">
        <f>'исходник район-МО'!B163</f>
        <v>963</v>
      </c>
      <c r="C23" s="67">
        <f>'исходник район-МО'!C163</f>
        <v>800</v>
      </c>
      <c r="D23" s="68">
        <f t="shared" si="0"/>
        <v>83.07372793354102</v>
      </c>
      <c r="E23" s="71">
        <f t="shared" si="1"/>
        <v>8.073727933541022</v>
      </c>
      <c r="F23" s="1"/>
    </row>
    <row r="24" spans="1:6" ht="18" customHeight="1">
      <c r="A24" s="66" t="s">
        <v>13</v>
      </c>
      <c r="B24" s="67">
        <f>'исходник район-МО'!B95</f>
        <v>1892</v>
      </c>
      <c r="C24" s="67">
        <f>'исходник район-МО'!C95</f>
        <v>1555</v>
      </c>
      <c r="D24" s="68">
        <f t="shared" si="0"/>
        <v>82.18816067653277</v>
      </c>
      <c r="E24" s="71">
        <f t="shared" si="1"/>
        <v>7.188160676532775</v>
      </c>
      <c r="F24" s="1"/>
    </row>
    <row r="25" spans="1:6" ht="18" customHeight="1">
      <c r="A25" s="66" t="s">
        <v>70</v>
      </c>
      <c r="B25" s="67">
        <f>'исходник район-МО'!B187</f>
        <v>1624</v>
      </c>
      <c r="C25" s="67">
        <f>'исходник район-МО'!C187</f>
        <v>1295</v>
      </c>
      <c r="D25" s="68">
        <f t="shared" si="0"/>
        <v>79.74137931034483</v>
      </c>
      <c r="E25" s="71">
        <f t="shared" si="1"/>
        <v>4.741379310344826</v>
      </c>
      <c r="F25" s="1"/>
    </row>
    <row r="26" spans="1:6" ht="18" customHeight="1">
      <c r="A26" s="66" t="s">
        <v>16</v>
      </c>
      <c r="B26" s="67">
        <f>'исходник район-МО'!B130</f>
        <v>1512</v>
      </c>
      <c r="C26" s="67">
        <f>'исходник район-МО'!C130</f>
        <v>1128</v>
      </c>
      <c r="D26" s="68">
        <f t="shared" si="0"/>
        <v>74.60317460317461</v>
      </c>
      <c r="E26" s="71">
        <f t="shared" si="1"/>
        <v>-0.39682539682539186</v>
      </c>
      <c r="F26" s="1"/>
    </row>
    <row r="27" spans="1:6" ht="18" customHeight="1">
      <c r="A27" s="66" t="s">
        <v>20</v>
      </c>
      <c r="B27" s="67">
        <f>'исходник район-МО'!B147</f>
        <v>1175</v>
      </c>
      <c r="C27" s="67">
        <f>'исходник район-МО'!C147</f>
        <v>936</v>
      </c>
      <c r="D27" s="229">
        <f t="shared" si="0"/>
        <v>79.6595744680851</v>
      </c>
      <c r="E27" s="71">
        <f>D27-75</f>
        <v>4.659574468085097</v>
      </c>
      <c r="F27" s="1"/>
    </row>
    <row r="28" spans="1:6" ht="18" customHeight="1">
      <c r="A28" s="227" t="s">
        <v>7</v>
      </c>
      <c r="B28" s="228">
        <f>'исходник район-МО'!B27</f>
        <v>1185</v>
      </c>
      <c r="C28" s="228">
        <f>'исходник район-МО'!C27</f>
        <v>898</v>
      </c>
      <c r="D28" s="68">
        <f t="shared" si="0"/>
        <v>75.78059071729957</v>
      </c>
      <c r="E28" s="230">
        <f t="shared" si="1"/>
        <v>0.7805907172995745</v>
      </c>
      <c r="F28" s="1"/>
    </row>
    <row r="29" spans="1:6" ht="18" customHeight="1" thickBot="1">
      <c r="A29" s="176" t="s">
        <v>96</v>
      </c>
      <c r="B29" s="177">
        <f>'исходник район-МО'!B181</f>
        <v>1541</v>
      </c>
      <c r="C29" s="177">
        <f>'исходник район-МО'!C181</f>
        <v>1053</v>
      </c>
      <c r="D29" s="178">
        <f t="shared" si="0"/>
        <v>68.33225178455548</v>
      </c>
      <c r="E29" s="179">
        <f t="shared" si="1"/>
        <v>-6.667748215444519</v>
      </c>
      <c r="F29" s="1"/>
    </row>
    <row r="30" spans="1:5" ht="18" customHeight="1" thickBot="1">
      <c r="A30" s="43" t="str">
        <f>'исходник район-МО'!A206</f>
        <v>Областные ЛПУ всего:</v>
      </c>
      <c r="B30" s="215">
        <f>'исходник район-МО'!B206</f>
        <v>1564</v>
      </c>
      <c r="C30" s="215">
        <f>'исходник район-МО'!C206</f>
        <v>1370</v>
      </c>
      <c r="D30" s="216">
        <f>'исходник район-МО'!D206</f>
        <v>87.59590792838874</v>
      </c>
      <c r="E30" s="217">
        <f>'исходник район-МО'!E206</f>
        <v>12.59590792838874</v>
      </c>
    </row>
    <row r="31" spans="1:5" ht="27" customHeight="1" thickBot="1">
      <c r="A31" s="214" t="s">
        <v>175</v>
      </c>
      <c r="B31" s="103">
        <f>'исходник район-МО'!B226</f>
        <v>37</v>
      </c>
      <c r="C31" s="103">
        <f>'исходник район-МО'!C226</f>
        <v>35</v>
      </c>
      <c r="D31" s="101">
        <f>'исходник район-МО'!D226</f>
        <v>94.5945945945946</v>
      </c>
      <c r="E31" s="101">
        <f>'исходник район-МО'!E226</f>
        <v>19.594594594594597</v>
      </c>
    </row>
    <row r="32" spans="1:5" ht="27" customHeight="1">
      <c r="A32" s="232" t="s">
        <v>174</v>
      </c>
      <c r="B32" s="100">
        <f>'исходник район-МО'!B219</f>
        <v>65</v>
      </c>
      <c r="C32" s="100">
        <f>'исходник район-МО'!C219</f>
        <v>57</v>
      </c>
      <c r="D32" s="219">
        <f>'исходник район-МО'!D210</f>
        <v>91.66666666666667</v>
      </c>
      <c r="E32" s="101">
        <f>'исходник район-МО'!E219</f>
        <v>12.692307692307693</v>
      </c>
    </row>
    <row r="33" spans="1:5" ht="27" customHeight="1">
      <c r="A33" s="44" t="s">
        <v>157</v>
      </c>
      <c r="B33" s="218">
        <f>'исходник район-МО'!B210</f>
        <v>240</v>
      </c>
      <c r="C33" s="218">
        <f>'исходник район-МО'!C210</f>
        <v>220</v>
      </c>
      <c r="D33" s="101">
        <f>'исходник район-МО'!D229</f>
        <v>90.2127659574468</v>
      </c>
      <c r="E33" s="219">
        <f>'исходник район-МО'!E210</f>
        <v>16.66666666666667</v>
      </c>
    </row>
    <row r="34" spans="1:5" ht="27" customHeight="1">
      <c r="A34" s="45" t="s">
        <v>148</v>
      </c>
      <c r="B34" s="103">
        <f>'исходник район-МО'!B229</f>
        <v>235</v>
      </c>
      <c r="C34" s="103">
        <f>'исходник район-МО'!C229</f>
        <v>212</v>
      </c>
      <c r="D34" s="102">
        <f>'исходник район-МО'!D216</f>
        <v>90.04149377593362</v>
      </c>
      <c r="E34" s="101">
        <f>'исходник район-МО'!E229</f>
        <v>15.212765957446805</v>
      </c>
    </row>
    <row r="35" spans="1:5" ht="27" customHeight="1">
      <c r="A35" s="45" t="s">
        <v>153</v>
      </c>
      <c r="B35" s="100">
        <f>'исходник район-МО'!B216</f>
        <v>241</v>
      </c>
      <c r="C35" s="100">
        <f>'исходник район-МО'!C216</f>
        <v>217</v>
      </c>
      <c r="D35" s="102">
        <f>'исходник район-МО'!D213</f>
        <v>88.41059602649007</v>
      </c>
      <c r="E35" s="101">
        <f>'исходник район-МО'!E216</f>
        <v>15.041493775933617</v>
      </c>
    </row>
    <row r="36" spans="1:5" ht="27" customHeight="1">
      <c r="A36" s="44" t="s">
        <v>155</v>
      </c>
      <c r="B36" s="100">
        <f>'исходник район-МО'!B213</f>
        <v>302</v>
      </c>
      <c r="C36" s="100">
        <f>'исходник район-МО'!C213</f>
        <v>267</v>
      </c>
      <c r="D36" s="101">
        <f>'исходник район-МО'!D219</f>
        <v>87.6923076923077</v>
      </c>
      <c r="E36" s="101">
        <f>'исходник район-МО'!E213</f>
        <v>13.410596026490069</v>
      </c>
    </row>
    <row r="37" spans="1:5" ht="27" customHeight="1">
      <c r="A37" s="45" t="s">
        <v>154</v>
      </c>
      <c r="B37" s="218">
        <f>'исходник район-МО'!B207</f>
        <v>250</v>
      </c>
      <c r="C37" s="218">
        <f>'исходник район-МО'!C207</f>
        <v>206</v>
      </c>
      <c r="D37" s="102">
        <f>'исходник район-МО'!D222</f>
        <v>86.66666666666667</v>
      </c>
      <c r="E37" s="219">
        <f>'исходник район-МО'!E207</f>
        <v>7.400000000000006</v>
      </c>
    </row>
    <row r="38" spans="1:5" ht="27" customHeight="1">
      <c r="A38" s="214" t="s">
        <v>176</v>
      </c>
      <c r="B38" s="100">
        <f>'исходник район-МО'!B222</f>
        <v>15</v>
      </c>
      <c r="C38" s="100">
        <f>'исходник район-МО'!C222</f>
        <v>13</v>
      </c>
      <c r="D38" s="219">
        <f>'исходник район-МО'!D207</f>
        <v>82.4</v>
      </c>
      <c r="E38" s="101">
        <f>'исходник район-МО'!E222</f>
        <v>11.666666666666671</v>
      </c>
    </row>
    <row r="39" spans="1:5" ht="27" customHeight="1">
      <c r="A39" s="45" t="s">
        <v>149</v>
      </c>
      <c r="B39" s="103">
        <f>'исходник район-МО'!B232</f>
        <v>120</v>
      </c>
      <c r="C39" s="103">
        <f>'исходник район-МО'!C232</f>
        <v>97</v>
      </c>
      <c r="D39" s="101">
        <f>'исходник район-МО'!D233</f>
        <v>80.83333333333333</v>
      </c>
      <c r="E39" s="104">
        <f>'исходник район-МО'!E232</f>
        <v>5.833333333333329</v>
      </c>
    </row>
    <row r="40" spans="1:5" ht="27" customHeight="1" thickBot="1">
      <c r="A40" s="231" t="s">
        <v>173</v>
      </c>
      <c r="B40" s="233">
        <f>'исходник район-МО'!B224</f>
        <v>59</v>
      </c>
      <c r="C40" s="233">
        <f>'исходник район-МО'!C224</f>
        <v>46</v>
      </c>
      <c r="D40" s="158">
        <f>'исходник район-МО'!D224</f>
        <v>77.96610169491525</v>
      </c>
      <c r="E40" s="159">
        <f>'исходник район-МО'!E224</f>
        <v>2.9661016949152526</v>
      </c>
    </row>
    <row r="41" spans="1:4" ht="22.5" customHeight="1">
      <c r="A41" s="59" t="s">
        <v>150</v>
      </c>
      <c r="B41" s="24"/>
      <c r="C41" s="24"/>
      <c r="D41" s="24"/>
    </row>
    <row r="42" spans="1:5" ht="30" customHeight="1">
      <c r="A42" s="59"/>
      <c r="B42" s="24"/>
      <c r="C42" s="24"/>
      <c r="D42" s="24"/>
      <c r="E42" s="24"/>
    </row>
    <row r="47" ht="9" customHeight="1"/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G42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8.57421875" style="0" customWidth="1"/>
    <col min="2" max="2" width="13.00390625" style="0" customWidth="1"/>
    <col min="3" max="3" width="10.421875" style="0" customWidth="1"/>
    <col min="4" max="4" width="8.7109375" style="0" customWidth="1"/>
    <col min="5" max="5" width="8.57421875" style="0" customWidth="1"/>
  </cols>
  <sheetData>
    <row r="1" spans="1:5" ht="12.75">
      <c r="A1" t="s">
        <v>82</v>
      </c>
      <c r="D1" s="24" t="s">
        <v>104</v>
      </c>
      <c r="E1" s="24"/>
    </row>
    <row r="3" spans="1:4" ht="15">
      <c r="A3" s="23" t="s">
        <v>102</v>
      </c>
      <c r="B3" s="24"/>
      <c r="C3" s="24"/>
      <c r="D3" s="24"/>
    </row>
    <row r="4" spans="1:4" ht="15">
      <c r="A4" s="23" t="s">
        <v>101</v>
      </c>
      <c r="B4" s="24"/>
      <c r="C4" s="24"/>
      <c r="D4" s="24"/>
    </row>
    <row r="5" spans="1:4" ht="15">
      <c r="A5" s="24" t="s">
        <v>103</v>
      </c>
      <c r="B5" s="24"/>
      <c r="C5" s="24"/>
      <c r="D5" s="24"/>
    </row>
    <row r="6" spans="1:4" ht="15">
      <c r="A6" s="23" t="s">
        <v>117</v>
      </c>
      <c r="B6" s="24"/>
      <c r="C6" s="24"/>
      <c r="D6" s="24"/>
    </row>
    <row r="7" spans="1:4" ht="15">
      <c r="A7" s="23" t="s">
        <v>182</v>
      </c>
      <c r="B7" s="24"/>
      <c r="C7" s="24"/>
      <c r="D7" s="24"/>
    </row>
    <row r="8" ht="13.5" thickBot="1"/>
    <row r="9" spans="1:5" ht="36" customHeight="1">
      <c r="A9" s="25" t="s">
        <v>74</v>
      </c>
      <c r="B9" s="250" t="s">
        <v>1</v>
      </c>
      <c r="C9" s="27" t="s">
        <v>31</v>
      </c>
      <c r="D9" s="28"/>
      <c r="E9" s="29" t="s">
        <v>36</v>
      </c>
    </row>
    <row r="10" spans="1:5" ht="12.75">
      <c r="A10" s="30" t="s">
        <v>83</v>
      </c>
      <c r="B10" s="251"/>
      <c r="C10" s="39" t="s">
        <v>2</v>
      </c>
      <c r="D10" s="39" t="s">
        <v>3</v>
      </c>
      <c r="E10" s="33" t="s">
        <v>39</v>
      </c>
    </row>
    <row r="11" spans="1:5" ht="12.75">
      <c r="A11" s="109">
        <v>1</v>
      </c>
      <c r="B11" s="39">
        <v>2</v>
      </c>
      <c r="C11" s="39">
        <v>3</v>
      </c>
      <c r="D11" s="39" t="s">
        <v>40</v>
      </c>
      <c r="E11" s="107" t="s">
        <v>121</v>
      </c>
    </row>
    <row r="12" spans="1:6" ht="15.75" thickBot="1">
      <c r="A12" s="11" t="s">
        <v>14</v>
      </c>
      <c r="B12" s="12">
        <f>'исходник район-МО'!B112+'исходник район-МО'!B116</f>
        <v>851</v>
      </c>
      <c r="C12" s="12">
        <f>'исходник район-МО'!C112+'исходник район-МО'!C116</f>
        <v>714</v>
      </c>
      <c r="D12" s="42">
        <f>'район-видпом'!D84</f>
        <v>84.28571428571429</v>
      </c>
      <c r="E12" s="113">
        <f aca="true" t="shared" si="0" ref="E12:E40">D12-75</f>
        <v>9.285714285714292</v>
      </c>
      <c r="F12" s="1"/>
    </row>
    <row r="13" spans="1:7" ht="18" customHeight="1">
      <c r="A13" s="110" t="s">
        <v>69</v>
      </c>
      <c r="B13" s="111">
        <f>'исходник район-МО'!B177</f>
        <v>350</v>
      </c>
      <c r="C13" s="111">
        <f>'исходник район-МО'!C177</f>
        <v>295</v>
      </c>
      <c r="D13" s="112">
        <f>'район-видпом'!D44</f>
        <v>83.90129259694477</v>
      </c>
      <c r="E13" s="127">
        <f t="shared" si="0"/>
        <v>8.90129259694477</v>
      </c>
      <c r="F13" s="1"/>
      <c r="G13" s="143"/>
    </row>
    <row r="14" spans="1:7" ht="18" customHeight="1">
      <c r="A14" s="11" t="s">
        <v>8</v>
      </c>
      <c r="B14" s="12">
        <f>'исходник район-МО'!B41+'исходник район-МО'!B45+'исходник район-МО'!B49</f>
        <v>785</v>
      </c>
      <c r="C14" s="12">
        <f>'исходник район-МО'!C41+'исходник район-МО'!C45+'исходник район-МО'!C49</f>
        <v>642</v>
      </c>
      <c r="D14" s="42">
        <f>'район-видпом'!D29</f>
        <v>81.78343949044586</v>
      </c>
      <c r="E14" s="113">
        <f>D14-75</f>
        <v>6.783439490445858</v>
      </c>
      <c r="F14" s="1"/>
      <c r="G14" s="1"/>
    </row>
    <row r="15" spans="1:7" ht="18" customHeight="1">
      <c r="A15" s="11" t="s">
        <v>76</v>
      </c>
      <c r="B15" s="12">
        <f>'исходник район-МО'!B15+'исходник район-МО'!B19</f>
        <v>438</v>
      </c>
      <c r="C15" s="12">
        <f>'исходник район-МО'!C15+'исходник район-МО'!C19</f>
        <v>369</v>
      </c>
      <c r="D15" s="42">
        <f>'район-видпом'!D14</f>
        <v>81.70347003154573</v>
      </c>
      <c r="E15" s="113">
        <f t="shared" si="0"/>
        <v>6.703470031545734</v>
      </c>
      <c r="F15" s="1"/>
      <c r="G15" s="1"/>
    </row>
    <row r="16" spans="1:7" ht="18" customHeight="1">
      <c r="A16" s="11" t="s">
        <v>15</v>
      </c>
      <c r="B16" s="12">
        <f>'исходник район-МО'!B122+'исходник район-МО'!B126+'исходник район-МО'!B128</f>
        <v>368</v>
      </c>
      <c r="C16" s="12">
        <f>'исходник район-МО'!C122+'исходник район-МО'!C126+'исходник район-МО'!C128</f>
        <v>293</v>
      </c>
      <c r="D16" s="42">
        <f>'район-видпом'!D49</f>
        <v>79.6195652173913</v>
      </c>
      <c r="E16" s="113">
        <f>D16-75</f>
        <v>4.6195652173912976</v>
      </c>
      <c r="G16" s="1"/>
    </row>
    <row r="17" spans="1:7" ht="18" customHeight="1">
      <c r="A17" s="11" t="s">
        <v>18</v>
      </c>
      <c r="B17" s="12">
        <f>'район-видпом'!B59</f>
        <v>360</v>
      </c>
      <c r="C17" s="12">
        <f>'исходник район-МО'!C140+'исходник район-МО'!C144</f>
        <v>272</v>
      </c>
      <c r="D17" s="42">
        <f>'район-видпом'!D99</f>
        <v>79.48717948717949</v>
      </c>
      <c r="E17" s="113">
        <f t="shared" si="0"/>
        <v>4.487179487179489</v>
      </c>
      <c r="F17" s="1"/>
      <c r="G17" s="1"/>
    </row>
    <row r="18" spans="1:7" ht="18" customHeight="1">
      <c r="A18" s="11" t="s">
        <v>10</v>
      </c>
      <c r="B18" s="12">
        <f>'район-видпом'!B34</f>
        <v>1419</v>
      </c>
      <c r="C18" s="12">
        <f>'исходник район-МО'!C54+'исходник район-МО'!C58+'исходник район-МО'!C62+'исходник район-МО'!C68+'исходник район-МО'!C75+'исходник район-МО'!C79+'исходник район-МО'!C83+'исходник район-МО'!C87</f>
        <v>1106</v>
      </c>
      <c r="D18" s="42">
        <f>'район-видпом'!D34</f>
        <v>77.94221282593375</v>
      </c>
      <c r="E18" s="140">
        <f t="shared" si="0"/>
        <v>2.942212825933751</v>
      </c>
      <c r="F18" s="1"/>
      <c r="G18" s="1"/>
    </row>
    <row r="19" spans="1:7" ht="18" customHeight="1">
      <c r="A19" s="11" t="s">
        <v>24</v>
      </c>
      <c r="B19" s="12">
        <f>'район-видпом'!B79</f>
        <v>344</v>
      </c>
      <c r="C19" s="12">
        <f>'исходник район-МО'!C171</f>
        <v>234</v>
      </c>
      <c r="D19" s="42">
        <f>'район-видпом'!D69</f>
        <v>76.86274509803921</v>
      </c>
      <c r="E19" s="140">
        <f t="shared" si="0"/>
        <v>1.8627450980392126</v>
      </c>
      <c r="F19" s="1"/>
      <c r="G19" s="1"/>
    </row>
    <row r="20" spans="1:7" ht="18" customHeight="1">
      <c r="A20" s="11" t="s">
        <v>71</v>
      </c>
      <c r="B20" s="12">
        <f>'район-видпом'!B99</f>
        <v>273</v>
      </c>
      <c r="C20" s="12">
        <f>'исходник район-МО'!C200+'исходник район-МО'!C202</f>
        <v>217</v>
      </c>
      <c r="D20" s="42">
        <f>'район-видпом'!D59</f>
        <v>75.55555555555556</v>
      </c>
      <c r="E20" s="113">
        <f t="shared" si="0"/>
        <v>0.5555555555555571</v>
      </c>
      <c r="F20" s="1"/>
      <c r="G20" s="1"/>
    </row>
    <row r="21" spans="1:7" ht="18" customHeight="1">
      <c r="A21" s="11" t="s">
        <v>70</v>
      </c>
      <c r="B21" s="12">
        <f>'район-видпом'!B94</f>
        <v>594</v>
      </c>
      <c r="C21" s="12">
        <f>'исходник район-МО'!C189+'исходник район-МО'!C196</f>
        <v>442</v>
      </c>
      <c r="D21" s="42">
        <f>'район-видпом'!D94</f>
        <v>74.41077441077441</v>
      </c>
      <c r="E21" s="113">
        <f t="shared" si="0"/>
        <v>-0.5892255892255918</v>
      </c>
      <c r="F21" s="1"/>
      <c r="G21" s="1"/>
    </row>
    <row r="22" spans="1:7" ht="18" customHeight="1">
      <c r="A22" s="11" t="s">
        <v>68</v>
      </c>
      <c r="B22" s="12">
        <f>'район-видпом'!B69</f>
        <v>255</v>
      </c>
      <c r="C22" s="12">
        <f>'исходник район-МО'!C155</f>
        <v>196</v>
      </c>
      <c r="D22" s="42">
        <f>'район-видпом'!D74</f>
        <v>70.83333333333333</v>
      </c>
      <c r="E22" s="140">
        <f t="shared" si="0"/>
        <v>-4.166666666666671</v>
      </c>
      <c r="F22" s="1"/>
      <c r="G22" s="1"/>
    </row>
    <row r="23" spans="1:7" ht="18" customHeight="1">
      <c r="A23" s="187" t="s">
        <v>16</v>
      </c>
      <c r="B23" s="145">
        <f>'район-видпом'!B54</f>
        <v>630</v>
      </c>
      <c r="C23" s="145">
        <f>'исходник район-МО'!C132+'исходник район-МО'!C136</f>
        <v>440</v>
      </c>
      <c r="D23" s="42">
        <f>'район-видпом'!D64</f>
        <v>70.50561797752809</v>
      </c>
      <c r="E23" s="221">
        <f t="shared" si="0"/>
        <v>-4.49438202247191</v>
      </c>
      <c r="F23" s="1"/>
      <c r="G23" s="1"/>
    </row>
    <row r="24" spans="1:7" ht="18" customHeight="1">
      <c r="A24" s="11" t="s">
        <v>6</v>
      </c>
      <c r="B24" s="12">
        <f>'район-видпом'!B19</f>
        <v>315</v>
      </c>
      <c r="C24" s="12">
        <f>'исходник район-МО'!C23</f>
        <v>218</v>
      </c>
      <c r="D24" s="188">
        <f>'район-видпом'!D54</f>
        <v>69.84126984126983</v>
      </c>
      <c r="E24" s="113">
        <f t="shared" si="0"/>
        <v>-5.158730158730165</v>
      </c>
      <c r="F24" s="1"/>
      <c r="G24" s="1"/>
    </row>
    <row r="25" spans="1:7" ht="18" customHeight="1">
      <c r="A25" s="11" t="s">
        <v>7</v>
      </c>
      <c r="B25" s="12">
        <f>'район-видпом'!B24</f>
        <v>432</v>
      </c>
      <c r="C25" s="12">
        <f>'исходник район-МО'!C29+'исходник район-МО'!C33+'исходник район-МО'!C35</f>
        <v>295</v>
      </c>
      <c r="D25" s="42">
        <f>'район-видпом'!D19</f>
        <v>69.2063492063492</v>
      </c>
      <c r="E25" s="113">
        <f t="shared" si="0"/>
        <v>-5.793650793650798</v>
      </c>
      <c r="F25" s="1"/>
      <c r="G25" s="1"/>
    </row>
    <row r="26" spans="1:7" ht="18" customHeight="1">
      <c r="A26" s="11" t="s">
        <v>23</v>
      </c>
      <c r="B26" s="12">
        <f>'район-видпом'!B74</f>
        <v>240</v>
      </c>
      <c r="C26" s="12">
        <f>'исходник район-МО'!C165</f>
        <v>170</v>
      </c>
      <c r="D26" s="42">
        <f>'район-видпом'!D24</f>
        <v>68.28703703703704</v>
      </c>
      <c r="E26" s="113">
        <f t="shared" si="0"/>
        <v>-6.712962962962962</v>
      </c>
      <c r="F26" s="1"/>
      <c r="G26" s="1"/>
    </row>
    <row r="27" spans="1:7" ht="18" customHeight="1">
      <c r="A27" s="11" t="s">
        <v>13</v>
      </c>
      <c r="B27" s="12">
        <f>'район-видпом'!B39</f>
        <v>614</v>
      </c>
      <c r="C27" s="12">
        <f>'исходник район-МО'!C97+'исходник район-МО'!C101</f>
        <v>395</v>
      </c>
      <c r="D27" s="42">
        <f>'район-видпом'!D79</f>
        <v>68.02325581395348</v>
      </c>
      <c r="E27" s="113">
        <f t="shared" si="0"/>
        <v>-6.976744186046517</v>
      </c>
      <c r="F27" s="1"/>
      <c r="G27" s="1"/>
    </row>
    <row r="28" spans="1:7" ht="18" customHeight="1">
      <c r="A28" s="11" t="s">
        <v>20</v>
      </c>
      <c r="B28" s="12">
        <f>'район-видпом'!B64</f>
        <v>356</v>
      </c>
      <c r="C28" s="12">
        <f>'исходник район-МО'!C149</f>
        <v>251</v>
      </c>
      <c r="D28" s="42">
        <f>'район-видпом'!D39</f>
        <v>64.33224755700326</v>
      </c>
      <c r="E28" s="113">
        <f t="shared" si="0"/>
        <v>-10.667752442996743</v>
      </c>
      <c r="F28" s="1"/>
      <c r="G28" s="1"/>
    </row>
    <row r="29" spans="1:7" ht="18" customHeight="1" thickBot="1">
      <c r="A29" s="14" t="s">
        <v>111</v>
      </c>
      <c r="B29" s="15">
        <f>'район-видпом'!B89</f>
        <v>467</v>
      </c>
      <c r="C29" s="15">
        <f>'исходник район-МО'!C183</f>
        <v>214</v>
      </c>
      <c r="D29" s="108">
        <f>'район-видпом'!D89</f>
        <v>45.82441113490364</v>
      </c>
      <c r="E29" s="128">
        <f t="shared" si="0"/>
        <v>-29.17558886509636</v>
      </c>
      <c r="F29" s="1"/>
      <c r="G29" s="1"/>
    </row>
    <row r="30" spans="1:7" ht="18" customHeight="1" thickBot="1">
      <c r="A30" s="17" t="s">
        <v>84</v>
      </c>
      <c r="B30" s="18">
        <f>SUM(B12:B29)</f>
        <v>9091</v>
      </c>
      <c r="C30" s="18">
        <f>SUM(C12:C29)</f>
        <v>6763</v>
      </c>
      <c r="D30" s="106">
        <f>C30/B30*100</f>
        <v>74.39225607743923</v>
      </c>
      <c r="E30" s="131">
        <f t="shared" si="0"/>
        <v>-0.6077439225607719</v>
      </c>
      <c r="F30" s="1"/>
      <c r="G30" s="1"/>
    </row>
    <row r="31" spans="1:7" ht="18" customHeight="1" thickBot="1">
      <c r="A31" s="21" t="s">
        <v>85</v>
      </c>
      <c r="B31" s="18">
        <f>SUM(B32:B39)</f>
        <v>871</v>
      </c>
      <c r="C31" s="18">
        <f>SUM(C32:C39)</f>
        <v>740</v>
      </c>
      <c r="D31" s="106">
        <f>C31/B31*100</f>
        <v>84.95981630309988</v>
      </c>
      <c r="E31" s="132">
        <f t="shared" si="0"/>
        <v>9.959816303099885</v>
      </c>
      <c r="F31" s="1"/>
      <c r="G31" s="1"/>
    </row>
    <row r="32" spans="1:7" ht="24" customHeight="1">
      <c r="A32" s="129" t="s">
        <v>156</v>
      </c>
      <c r="B32" s="9">
        <f>'район-видпом'!B108</f>
        <v>120</v>
      </c>
      <c r="C32" s="9">
        <f>'исходник район-МО'!C211</f>
        <v>110</v>
      </c>
      <c r="D32" s="105">
        <f>'район-видпом'!D108</f>
        <v>91.66666666666667</v>
      </c>
      <c r="E32" s="128">
        <f t="shared" si="0"/>
        <v>16.66666666666667</v>
      </c>
      <c r="F32" s="1"/>
      <c r="G32" s="1"/>
    </row>
    <row r="33" spans="1:7" ht="24" customHeight="1">
      <c r="A33" s="22" t="s">
        <v>146</v>
      </c>
      <c r="B33" s="9">
        <f>'район-видпом'!B111</f>
        <v>152</v>
      </c>
      <c r="C33" s="9">
        <f>'исходник район-МО'!C214</f>
        <v>126</v>
      </c>
      <c r="D33" s="105">
        <f>'район-видпом'!D115</f>
        <v>91.66666666666667</v>
      </c>
      <c r="E33" s="113">
        <f t="shared" si="0"/>
        <v>16.66666666666667</v>
      </c>
      <c r="F33" s="1"/>
      <c r="G33" s="1"/>
    </row>
    <row r="34" spans="1:7" ht="24.75" customHeight="1">
      <c r="A34" s="22" t="s">
        <v>148</v>
      </c>
      <c r="B34" s="9">
        <f>'исходник район-МО'!B230</f>
        <v>115</v>
      </c>
      <c r="C34" s="9">
        <f>'исходник район-МО'!C230</f>
        <v>107</v>
      </c>
      <c r="D34" s="105">
        <f>'район-видпом'!D114</f>
        <v>88.4297520661157</v>
      </c>
      <c r="E34" s="113">
        <f t="shared" si="0"/>
        <v>13.429752066115697</v>
      </c>
      <c r="F34" s="1"/>
      <c r="G34" s="1"/>
    </row>
    <row r="35" spans="1:7" ht="18" customHeight="1">
      <c r="A35" s="22" t="s">
        <v>147</v>
      </c>
      <c r="B35" s="9">
        <f>'район-видпом'!B114</f>
        <v>121</v>
      </c>
      <c r="C35" s="9">
        <f>'исходник район-МО'!C217</f>
        <v>107</v>
      </c>
      <c r="D35" s="105">
        <f>'район-видпом'!D116</f>
        <v>87.6923076923077</v>
      </c>
      <c r="E35" s="113">
        <f t="shared" si="0"/>
        <v>12.692307692307693</v>
      </c>
      <c r="F35" s="1"/>
      <c r="G35" s="1"/>
    </row>
    <row r="36" spans="1:7" ht="24.75" customHeight="1">
      <c r="A36" s="220" t="s">
        <v>149</v>
      </c>
      <c r="B36" s="145">
        <f>'исходник район-МО'!B233</f>
        <v>120</v>
      </c>
      <c r="C36" s="145">
        <f>'исходник район-МО'!C233</f>
        <v>97</v>
      </c>
      <c r="D36" s="105">
        <f>'район-видпом'!D117</f>
        <v>85.18518518518519</v>
      </c>
      <c r="E36" s="113">
        <f t="shared" si="0"/>
        <v>10.18518518518519</v>
      </c>
      <c r="F36" s="1"/>
      <c r="G36" s="1"/>
    </row>
    <row r="37" spans="1:7" ht="24.75" customHeight="1">
      <c r="A37" s="79" t="s">
        <v>174</v>
      </c>
      <c r="B37" s="145">
        <f>'исходник район-МО'!B220</f>
        <v>54</v>
      </c>
      <c r="C37" s="145">
        <f>'исходник район-МО'!C220</f>
        <v>46</v>
      </c>
      <c r="D37" s="105">
        <f>'район-видпом'!D117</f>
        <v>85.18518518518519</v>
      </c>
      <c r="E37" s="113">
        <f t="shared" si="0"/>
        <v>10.18518518518519</v>
      </c>
      <c r="F37" s="1"/>
      <c r="G37" s="1"/>
    </row>
    <row r="38" spans="1:7" ht="24.75" customHeight="1">
      <c r="A38" s="145" t="s">
        <v>173</v>
      </c>
      <c r="B38" s="145">
        <f>'исходник район-МО'!B225</f>
        <v>59</v>
      </c>
      <c r="C38" s="145">
        <f>'исходник район-МО'!C225</f>
        <v>46</v>
      </c>
      <c r="D38" s="105">
        <f>'район-видпом'!D111</f>
        <v>82.89473684210526</v>
      </c>
      <c r="E38" s="113">
        <f t="shared" si="0"/>
        <v>7.89473684210526</v>
      </c>
      <c r="F38" s="1"/>
      <c r="G38" s="1"/>
    </row>
    <row r="39" spans="1:7" ht="18" customHeight="1" thickBot="1">
      <c r="A39" s="12" t="s">
        <v>145</v>
      </c>
      <c r="B39" s="12">
        <f>'район-видпом'!B105</f>
        <v>130</v>
      </c>
      <c r="C39" s="12">
        <f>'исходник район-МО'!C208</f>
        <v>101</v>
      </c>
      <c r="D39" s="42">
        <f>'район-видпом'!D105</f>
        <v>77.6923076923077</v>
      </c>
      <c r="E39" s="113">
        <f t="shared" si="0"/>
        <v>2.6923076923076934</v>
      </c>
      <c r="F39" s="1"/>
      <c r="G39" s="1"/>
    </row>
    <row r="40" spans="1:6" ht="18" customHeight="1" thickBot="1">
      <c r="A40" s="222" t="s">
        <v>64</v>
      </c>
      <c r="B40" s="223">
        <f>B31+B30</f>
        <v>9962</v>
      </c>
      <c r="C40" s="223">
        <f>C30+C31</f>
        <v>7503</v>
      </c>
      <c r="D40" s="235">
        <f>C40/B40*100</f>
        <v>75.3162015659506</v>
      </c>
      <c r="E40" s="130">
        <f t="shared" si="0"/>
        <v>0.3162015659506068</v>
      </c>
      <c r="F40" s="1"/>
    </row>
    <row r="41" spans="1:5" ht="12.75">
      <c r="A41" s="24"/>
      <c r="B41" s="24"/>
      <c r="C41" s="24"/>
      <c r="D41" s="24"/>
      <c r="E41" s="24"/>
    </row>
    <row r="42" spans="1:5" ht="15">
      <c r="A42" s="37" t="s">
        <v>152</v>
      </c>
      <c r="B42" s="23"/>
      <c r="C42" s="23"/>
      <c r="D42" s="23"/>
      <c r="E42" s="23"/>
    </row>
  </sheetData>
  <sheetProtection/>
  <mergeCells count="1">
    <mergeCell ref="B9:B10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/>
  <dimension ref="A1:G4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5.57421875" style="0" customWidth="1"/>
    <col min="2" max="2" width="10.28125" style="0" customWidth="1"/>
    <col min="3" max="3" width="10.00390625" style="0" customWidth="1"/>
    <col min="4" max="4" width="10.28125" style="0" customWidth="1"/>
    <col min="5" max="5" width="9.57421875" style="0" customWidth="1"/>
  </cols>
  <sheetData>
    <row r="1" spans="1:5" ht="15">
      <c r="A1" s="24" t="s">
        <v>114</v>
      </c>
      <c r="B1" s="24"/>
      <c r="C1" s="23"/>
      <c r="D1" s="24"/>
      <c r="E1" s="24"/>
    </row>
    <row r="2" spans="1:5" ht="15">
      <c r="A2" s="23" t="s">
        <v>78</v>
      </c>
      <c r="B2" s="24"/>
      <c r="C2" s="24"/>
      <c r="D2" s="24"/>
      <c r="E2" s="24"/>
    </row>
    <row r="3" spans="1:5" ht="15">
      <c r="A3" s="23" t="s">
        <v>79</v>
      </c>
      <c r="B3" s="24"/>
      <c r="C3" s="24"/>
      <c r="D3" s="24"/>
      <c r="E3" s="24"/>
    </row>
    <row r="4" spans="1:5" ht="15">
      <c r="A4" s="23" t="s">
        <v>116</v>
      </c>
      <c r="B4" s="24"/>
      <c r="C4" s="24"/>
      <c r="D4" s="24"/>
      <c r="E4" s="24"/>
    </row>
    <row r="5" spans="1:5" ht="15">
      <c r="A5" s="23" t="s">
        <v>183</v>
      </c>
      <c r="B5" s="24"/>
      <c r="C5" s="24"/>
      <c r="D5" s="24"/>
      <c r="E5" s="24"/>
    </row>
    <row r="6" spans="1:5" ht="12.75">
      <c r="A6" s="24" t="s">
        <v>95</v>
      </c>
      <c r="B6" s="24"/>
      <c r="C6" s="24"/>
      <c r="D6" s="24"/>
      <c r="E6" s="24"/>
    </row>
    <row r="7" spans="1:5" ht="13.5" thickBot="1">
      <c r="A7" s="24"/>
      <c r="B7" s="24"/>
      <c r="C7" s="24"/>
      <c r="D7" s="24"/>
      <c r="E7" s="24"/>
    </row>
    <row r="8" spans="1:5" ht="12.75">
      <c r="A8" s="25" t="s">
        <v>74</v>
      </c>
      <c r="B8" s="26" t="s">
        <v>1</v>
      </c>
      <c r="C8" s="27" t="s">
        <v>31</v>
      </c>
      <c r="D8" s="28"/>
      <c r="E8" s="29" t="s">
        <v>36</v>
      </c>
    </row>
    <row r="9" spans="1:5" ht="12.75">
      <c r="A9" s="30" t="s">
        <v>80</v>
      </c>
      <c r="B9" s="31"/>
      <c r="C9" s="32" t="s">
        <v>2</v>
      </c>
      <c r="D9" s="32" t="s">
        <v>151</v>
      </c>
      <c r="E9" s="33" t="s">
        <v>39</v>
      </c>
    </row>
    <row r="10" spans="1:5" ht="12.75">
      <c r="A10" s="109">
        <v>1</v>
      </c>
      <c r="B10" s="39">
        <v>2</v>
      </c>
      <c r="C10" s="39">
        <v>3</v>
      </c>
      <c r="D10" s="39" t="s">
        <v>40</v>
      </c>
      <c r="E10" s="107" t="s">
        <v>121</v>
      </c>
    </row>
    <row r="11" spans="1:5" ht="15.75" thickBot="1">
      <c r="A11" s="11" t="s">
        <v>15</v>
      </c>
      <c r="B11" s="12">
        <f>'район-видпом'!B50</f>
        <v>170</v>
      </c>
      <c r="C11" s="12">
        <f>'район-видпом'!C50</f>
        <v>161</v>
      </c>
      <c r="D11" s="42">
        <f>'район-видпом'!D50</f>
        <v>94.70588235294117</v>
      </c>
      <c r="E11" s="117">
        <f>D11-75</f>
        <v>19.705882352941174</v>
      </c>
    </row>
    <row r="12" spans="1:7" ht="19.5" customHeight="1">
      <c r="A12" s="110" t="s">
        <v>8</v>
      </c>
      <c r="B12" s="111">
        <f>'район-видпом'!B30</f>
        <v>988</v>
      </c>
      <c r="C12" s="111">
        <f>'исходник район-МО'!C42+'исходник район-МО'!C46</f>
        <v>918</v>
      </c>
      <c r="D12" s="112">
        <f>'район-видпом'!D30</f>
        <v>92.91497975708502</v>
      </c>
      <c r="E12" s="116">
        <f>D12-75</f>
        <v>17.91497975708502</v>
      </c>
      <c r="F12" s="1"/>
      <c r="G12" s="114"/>
    </row>
    <row r="13" spans="1:6" ht="19.5" customHeight="1">
      <c r="A13" s="11" t="s">
        <v>68</v>
      </c>
      <c r="B13" s="12">
        <f>'район-видпом'!B70</f>
        <v>257</v>
      </c>
      <c r="C13" s="12">
        <f>'район-видпом'!C70</f>
        <v>233</v>
      </c>
      <c r="D13" s="42">
        <f>'район-видпом'!D70</f>
        <v>90.6614785992218</v>
      </c>
      <c r="E13" s="117">
        <f aca="true" t="shared" si="0" ref="E13:E28">D13-75</f>
        <v>15.661478599221795</v>
      </c>
      <c r="F13" s="1"/>
    </row>
    <row r="14" spans="1:6" ht="19.5" customHeight="1">
      <c r="A14" s="11" t="s">
        <v>13</v>
      </c>
      <c r="B14" s="12">
        <f>'район-видпом'!B40</f>
        <v>521</v>
      </c>
      <c r="C14" s="12">
        <f>'район-видпом'!C40</f>
        <v>469</v>
      </c>
      <c r="D14" s="42">
        <f>'район-видпом'!D40</f>
        <v>90.01919385796545</v>
      </c>
      <c r="E14" s="117">
        <f t="shared" si="0"/>
        <v>15.019193857965448</v>
      </c>
      <c r="F14" s="1"/>
    </row>
    <row r="15" spans="1:6" ht="19.5" customHeight="1">
      <c r="A15" s="11" t="s">
        <v>10</v>
      </c>
      <c r="B15" s="12">
        <f>'район-видпом'!B35</f>
        <v>1199</v>
      </c>
      <c r="C15" s="12">
        <f>'район-видпом'!C35</f>
        <v>1068</v>
      </c>
      <c r="D15" s="42">
        <f>'район-видпом'!D35</f>
        <v>89.0742285237698</v>
      </c>
      <c r="E15" s="117">
        <f t="shared" si="0"/>
        <v>14.074228523769804</v>
      </c>
      <c r="F15" s="1"/>
    </row>
    <row r="16" spans="1:6" ht="19.5" customHeight="1">
      <c r="A16" s="11" t="s">
        <v>6</v>
      </c>
      <c r="B16" s="12">
        <f>'район-видпом'!B20</f>
        <v>240</v>
      </c>
      <c r="C16" s="12">
        <f>'район-видпом'!C20</f>
        <v>204</v>
      </c>
      <c r="D16" s="42">
        <f>'район-видпом'!D20</f>
        <v>85</v>
      </c>
      <c r="E16" s="117">
        <f t="shared" si="0"/>
        <v>10</v>
      </c>
      <c r="F16" s="1"/>
    </row>
    <row r="17" spans="1:6" ht="19.5" customHeight="1">
      <c r="A17" s="11" t="s">
        <v>23</v>
      </c>
      <c r="B17" s="12">
        <f>'район-видпом'!B75</f>
        <v>243</v>
      </c>
      <c r="C17" s="12">
        <f>'район-видпом'!C75</f>
        <v>202</v>
      </c>
      <c r="D17" s="188">
        <f>'район-видпом'!D15</f>
        <v>84.24657534246575</v>
      </c>
      <c r="E17" s="117">
        <f t="shared" si="0"/>
        <v>9.246575342465746</v>
      </c>
      <c r="F17" s="1"/>
    </row>
    <row r="18" spans="1:6" ht="19.5" customHeight="1">
      <c r="A18" s="11" t="s">
        <v>24</v>
      </c>
      <c r="B18" s="12">
        <f>'район-видпом'!B80</f>
        <v>207</v>
      </c>
      <c r="C18" s="12">
        <f>'район-видпом'!C80</f>
        <v>173</v>
      </c>
      <c r="D18" s="42">
        <f>'район-видпом'!D80</f>
        <v>83.57487922705315</v>
      </c>
      <c r="E18" s="117">
        <f t="shared" si="0"/>
        <v>8.574879227053145</v>
      </c>
      <c r="F18" s="1"/>
    </row>
    <row r="19" spans="1:6" ht="19.5" customHeight="1">
      <c r="A19" s="187" t="s">
        <v>76</v>
      </c>
      <c r="B19" s="145">
        <f>'исходник район-МО'!B16</f>
        <v>317</v>
      </c>
      <c r="C19" s="145">
        <f>'исходник район-МО'!C16</f>
        <v>259</v>
      </c>
      <c r="D19" s="42">
        <f>'район-видпом'!D75</f>
        <v>83.1275720164609</v>
      </c>
      <c r="E19" s="226">
        <f t="shared" si="0"/>
        <v>8.127572016460903</v>
      </c>
      <c r="F19" s="1"/>
    </row>
    <row r="20" spans="1:6" ht="19.5" customHeight="1">
      <c r="A20" s="11" t="s">
        <v>14</v>
      </c>
      <c r="B20" s="12">
        <f>'район-видпом'!B45</f>
        <v>548</v>
      </c>
      <c r="C20" s="12">
        <f>'район-видпом'!C45</f>
        <v>453</v>
      </c>
      <c r="D20" s="42">
        <f>'район-видпом'!D100</f>
        <v>82.92682926829268</v>
      </c>
      <c r="E20" s="117">
        <f t="shared" si="0"/>
        <v>7.926829268292678</v>
      </c>
      <c r="F20" s="1"/>
    </row>
    <row r="21" spans="1:6" ht="19.5" customHeight="1">
      <c r="A21" s="11" t="s">
        <v>18</v>
      </c>
      <c r="B21" s="12">
        <f>'район-видпом'!B60</f>
        <v>240</v>
      </c>
      <c r="C21" s="12">
        <f>'район-видпом'!C60</f>
        <v>183</v>
      </c>
      <c r="D21" s="42">
        <f>'район-видпом'!D45</f>
        <v>82.66423357664233</v>
      </c>
      <c r="E21" s="117">
        <f>D21-75</f>
        <v>7.6642335766423315</v>
      </c>
      <c r="F21" s="1"/>
    </row>
    <row r="22" spans="1:6" ht="19.5" customHeight="1">
      <c r="A22" s="11" t="s">
        <v>71</v>
      </c>
      <c r="B22" s="12">
        <f>'район-видпом'!B100</f>
        <v>287</v>
      </c>
      <c r="C22" s="12">
        <f>'район-видпом'!C100</f>
        <v>238</v>
      </c>
      <c r="D22" s="42">
        <f>'район-видпом'!D65</f>
        <v>82.56880733944953</v>
      </c>
      <c r="E22" s="117">
        <f t="shared" si="0"/>
        <v>7.568807339449535</v>
      </c>
      <c r="F22" s="1"/>
    </row>
    <row r="23" spans="1:6" ht="19.5" customHeight="1">
      <c r="A23" s="11" t="s">
        <v>20</v>
      </c>
      <c r="B23" s="12">
        <f>'район-видпом'!B65</f>
        <v>327</v>
      </c>
      <c r="C23" s="12">
        <f>'район-видпом'!C65</f>
        <v>270</v>
      </c>
      <c r="D23" s="42">
        <f>'район-видпом'!D25</f>
        <v>82.25806451612904</v>
      </c>
      <c r="E23" s="160">
        <f t="shared" si="0"/>
        <v>7.258064516129039</v>
      </c>
      <c r="F23" s="1"/>
    </row>
    <row r="24" spans="1:6" ht="19.5" customHeight="1">
      <c r="A24" s="11" t="s">
        <v>7</v>
      </c>
      <c r="B24" s="12">
        <f>'район-видпом'!B25</f>
        <v>310</v>
      </c>
      <c r="C24" s="12">
        <f>'район-видпом'!C25</f>
        <v>255</v>
      </c>
      <c r="D24" s="42">
        <f>'район-видпом'!D60</f>
        <v>76.25</v>
      </c>
      <c r="E24" s="117">
        <f t="shared" si="0"/>
        <v>1.25</v>
      </c>
      <c r="F24" s="1"/>
    </row>
    <row r="25" spans="1:6" ht="19.5" customHeight="1">
      <c r="A25" s="11" t="s">
        <v>16</v>
      </c>
      <c r="B25" s="12">
        <f>'район-видпом'!B55</f>
        <v>331</v>
      </c>
      <c r="C25" s="12">
        <f>'район-видпом'!C55</f>
        <v>250</v>
      </c>
      <c r="D25" s="42">
        <f>'район-видпом'!D95</f>
        <v>76.144578313253</v>
      </c>
      <c r="E25" s="160">
        <f t="shared" si="0"/>
        <v>1.1445783132530067</v>
      </c>
      <c r="F25" s="1"/>
    </row>
    <row r="26" spans="1:6" ht="19.5" customHeight="1">
      <c r="A26" s="11" t="s">
        <v>69</v>
      </c>
      <c r="B26" s="12">
        <f>'район-видпом'!B85</f>
        <v>293</v>
      </c>
      <c r="C26" s="12">
        <f>'район-видпом'!C85</f>
        <v>217</v>
      </c>
      <c r="D26" s="42">
        <f>'район-видпом'!D55</f>
        <v>75.52870090634441</v>
      </c>
      <c r="E26" s="117">
        <f t="shared" si="0"/>
        <v>0.5287009063444117</v>
      </c>
      <c r="F26" s="1"/>
    </row>
    <row r="27" spans="1:6" ht="19.5" customHeight="1">
      <c r="A27" s="11" t="s">
        <v>70</v>
      </c>
      <c r="B27" s="12">
        <f>'район-видпом'!B95</f>
        <v>415</v>
      </c>
      <c r="C27" s="12">
        <f>'район-видпом'!C95</f>
        <v>316</v>
      </c>
      <c r="D27" s="42">
        <f>'район-видпом'!D85</f>
        <v>74.06143344709898</v>
      </c>
      <c r="E27" s="117">
        <f t="shared" si="0"/>
        <v>-0.9385665529010225</v>
      </c>
      <c r="F27" s="1"/>
    </row>
    <row r="28" spans="1:6" ht="19.5" customHeight="1" thickBot="1">
      <c r="A28" s="14" t="s">
        <v>96</v>
      </c>
      <c r="B28" s="15">
        <f>'район-видпом'!B90</f>
        <v>453</v>
      </c>
      <c r="C28" s="15">
        <f>'район-видпом'!C90</f>
        <v>311</v>
      </c>
      <c r="D28" s="108">
        <f>'район-видпом'!D90</f>
        <v>68.65342163355409</v>
      </c>
      <c r="E28" s="133">
        <f t="shared" si="0"/>
        <v>-6.346578366445911</v>
      </c>
      <c r="F28" s="1"/>
    </row>
    <row r="29" spans="1:6" ht="19.5" customHeight="1" thickBot="1">
      <c r="A29" s="17" t="s">
        <v>81</v>
      </c>
      <c r="B29" s="18">
        <f>SUM(B11:B28)</f>
        <v>7346</v>
      </c>
      <c r="C29" s="18">
        <f>SUM(C11:C28)</f>
        <v>6180</v>
      </c>
      <c r="D29" s="115">
        <f>C29/B29*100</f>
        <v>84.12741628096924</v>
      </c>
      <c r="E29" s="135">
        <f aca="true" t="shared" si="1" ref="E29:E37">D29-75</f>
        <v>9.127416280969243</v>
      </c>
      <c r="F29" s="1"/>
    </row>
    <row r="30" spans="1:6" ht="19.5" customHeight="1" thickBot="1">
      <c r="A30" s="21" t="s">
        <v>85</v>
      </c>
      <c r="B30" s="18">
        <f>SUM(B31:B36)</f>
        <v>660</v>
      </c>
      <c r="C30" s="18">
        <f>SUM(C31:C36)</f>
        <v>600</v>
      </c>
      <c r="D30" s="115">
        <f>C30/B30*100</f>
        <v>90.9090909090909</v>
      </c>
      <c r="E30" s="135">
        <f t="shared" si="1"/>
        <v>15.909090909090907</v>
      </c>
      <c r="F30" s="1"/>
    </row>
    <row r="31" spans="1:6" ht="19.5" customHeight="1">
      <c r="A31" s="22" t="s">
        <v>148</v>
      </c>
      <c r="B31" s="9">
        <f>'исходник район-МО'!B231</f>
        <v>120</v>
      </c>
      <c r="C31" s="9">
        <f>'исходник район-МО'!C231</f>
        <v>105</v>
      </c>
      <c r="D31" s="105">
        <f>'район-видпом'!D118</f>
        <v>100</v>
      </c>
      <c r="E31" s="117">
        <f t="shared" si="1"/>
        <v>25</v>
      </c>
      <c r="F31" s="1"/>
    </row>
    <row r="32" spans="1:6" ht="19.5" customHeight="1">
      <c r="A32" s="213" t="s">
        <v>175</v>
      </c>
      <c r="B32" s="9">
        <f>'исходник район-МО'!B228</f>
        <v>30</v>
      </c>
      <c r="C32" s="9">
        <f>'исходник район-МО'!C228</f>
        <v>29</v>
      </c>
      <c r="D32" s="105">
        <f>'исходник район-МО'!D228</f>
        <v>96.66666666666667</v>
      </c>
      <c r="E32" s="134">
        <f>'исходник район-МО'!E226</f>
        <v>19.594594594594597</v>
      </c>
      <c r="F32" s="1"/>
    </row>
    <row r="33" spans="1:6" ht="19.5" customHeight="1">
      <c r="A33" s="22" t="s">
        <v>146</v>
      </c>
      <c r="B33" s="9">
        <f>'район-видпом'!B112</f>
        <v>150</v>
      </c>
      <c r="C33" s="9">
        <f>'район-видпом'!C112</f>
        <v>141</v>
      </c>
      <c r="D33" s="105">
        <f>'район-видпом'!D112</f>
        <v>94</v>
      </c>
      <c r="E33" s="160">
        <f t="shared" si="1"/>
        <v>19</v>
      </c>
      <c r="F33" s="1"/>
    </row>
    <row r="34" spans="1:6" ht="24.75" customHeight="1">
      <c r="A34" s="161" t="s">
        <v>156</v>
      </c>
      <c r="B34" s="12">
        <f>'район-видпом'!B109</f>
        <v>120</v>
      </c>
      <c r="C34" s="12">
        <f>'район-видпом'!C109</f>
        <v>110</v>
      </c>
      <c r="D34" s="42">
        <f>'район-видпом'!D109</f>
        <v>91.66666666666667</v>
      </c>
      <c r="E34" s="117">
        <f t="shared" si="1"/>
        <v>16.66666666666667</v>
      </c>
      <c r="F34" s="1"/>
    </row>
    <row r="35" spans="1:6" ht="27" customHeight="1">
      <c r="A35" s="12" t="s">
        <v>145</v>
      </c>
      <c r="B35" s="12">
        <f>'район-видпом'!B106</f>
        <v>120</v>
      </c>
      <c r="C35" s="12">
        <f>'район-видпом'!C106</f>
        <v>105</v>
      </c>
      <c r="D35" s="42">
        <f>'район-видпом'!D106</f>
        <v>87.5</v>
      </c>
      <c r="E35" s="117">
        <f t="shared" si="1"/>
        <v>12.5</v>
      </c>
      <c r="F35" s="1"/>
    </row>
    <row r="36" spans="1:6" ht="27" customHeight="1">
      <c r="A36" s="234" t="s">
        <v>147</v>
      </c>
      <c r="B36" s="12">
        <f>'район-видпом'!B115</f>
        <v>120</v>
      </c>
      <c r="C36" s="12">
        <f>'район-видпом'!C115</f>
        <v>110</v>
      </c>
      <c r="D36" s="42">
        <f>'район-видпом'!D119</f>
        <v>86.66666666666667</v>
      </c>
      <c r="E36" s="117">
        <f t="shared" si="1"/>
        <v>11.666666666666671</v>
      </c>
      <c r="F36" s="1"/>
    </row>
    <row r="37" spans="1:6" ht="19.5" customHeight="1" thickBot="1">
      <c r="A37" s="222" t="s">
        <v>64</v>
      </c>
      <c r="B37" s="223">
        <f>B29+B30</f>
        <v>8006</v>
      </c>
      <c r="C37" s="223">
        <f>C29+C30</f>
        <v>6780</v>
      </c>
      <c r="D37" s="224">
        <f>C37/B37*100</f>
        <v>84.6864851361479</v>
      </c>
      <c r="E37" s="225">
        <f t="shared" si="1"/>
        <v>9.686485136147894</v>
      </c>
      <c r="F37" s="1"/>
    </row>
    <row r="39" ht="12.75">
      <c r="A39" s="8" t="s">
        <v>152</v>
      </c>
    </row>
    <row r="40" ht="12.75">
      <c r="A40" s="8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1:F37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40.421875" style="0" customWidth="1"/>
    <col min="2" max="2" width="11.140625" style="0" customWidth="1"/>
    <col min="3" max="3" width="11.00390625" style="0" customWidth="1"/>
    <col min="4" max="4" width="10.57421875" style="0" customWidth="1"/>
    <col min="5" max="5" width="11.7109375" style="0" customWidth="1"/>
  </cols>
  <sheetData>
    <row r="1" ht="15">
      <c r="A1" s="23" t="s">
        <v>98</v>
      </c>
    </row>
    <row r="2" ht="12.75">
      <c r="A2" t="s">
        <v>73</v>
      </c>
    </row>
    <row r="3" spans="1:5" ht="15">
      <c r="A3" s="23"/>
      <c r="B3" s="23"/>
      <c r="C3" s="23"/>
      <c r="D3" s="23"/>
      <c r="E3" s="23"/>
    </row>
    <row r="4" spans="1:5" ht="15">
      <c r="A4" s="23" t="s">
        <v>99</v>
      </c>
      <c r="B4" s="23"/>
      <c r="C4" s="23"/>
      <c r="D4" s="23"/>
      <c r="E4" s="23"/>
    </row>
    <row r="5" spans="1:5" ht="15">
      <c r="A5" s="23" t="s">
        <v>100</v>
      </c>
      <c r="B5" s="23"/>
      <c r="C5" s="23"/>
      <c r="D5" s="23"/>
      <c r="E5" s="23"/>
    </row>
    <row r="6" spans="1:5" ht="15">
      <c r="A6" s="23" t="s">
        <v>158</v>
      </c>
      <c r="B6" s="23"/>
      <c r="C6" s="23"/>
      <c r="D6" s="23"/>
      <c r="E6" s="23"/>
    </row>
    <row r="7" spans="1:5" ht="15">
      <c r="A7" s="23" t="s">
        <v>184</v>
      </c>
      <c r="B7" s="23"/>
      <c r="C7" s="23"/>
      <c r="D7" s="23"/>
      <c r="E7" s="23"/>
    </row>
    <row r="8" spans="1:5" ht="15">
      <c r="A8" s="23" t="s">
        <v>159</v>
      </c>
      <c r="B8" s="23"/>
      <c r="C8" s="23"/>
      <c r="D8" s="23"/>
      <c r="E8" s="23"/>
    </row>
    <row r="9" ht="13.5" thickBot="1"/>
    <row r="10" spans="1:5" ht="36">
      <c r="A10" s="97" t="s">
        <v>74</v>
      </c>
      <c r="B10" s="40" t="s">
        <v>1</v>
      </c>
      <c r="C10" s="41" t="s">
        <v>115</v>
      </c>
      <c r="D10" s="95"/>
      <c r="E10" s="96" t="s">
        <v>36</v>
      </c>
    </row>
    <row r="11" spans="1:5" ht="12.75">
      <c r="A11" s="30" t="s">
        <v>75</v>
      </c>
      <c r="B11" s="31"/>
      <c r="C11" s="39" t="s">
        <v>2</v>
      </c>
      <c r="D11" s="39" t="s">
        <v>3</v>
      </c>
      <c r="E11" s="38" t="s">
        <v>39</v>
      </c>
    </row>
    <row r="12" spans="1:5" ht="13.5" thickBot="1">
      <c r="A12" s="34">
        <v>1</v>
      </c>
      <c r="B12" s="35">
        <v>2</v>
      </c>
      <c r="C12" s="35">
        <v>3</v>
      </c>
      <c r="D12" s="35" t="s">
        <v>40</v>
      </c>
      <c r="E12" s="36" t="s">
        <v>121</v>
      </c>
    </row>
    <row r="13" spans="1:5" ht="19.5" customHeight="1">
      <c r="A13" s="180" t="s">
        <v>77</v>
      </c>
      <c r="B13" s="181">
        <f>SUM(B14:B31)</f>
        <v>6222</v>
      </c>
      <c r="C13" s="181">
        <f>SUM(C14:C31)</f>
        <v>5483</v>
      </c>
      <c r="D13" s="182">
        <f>C13/B13*100</f>
        <v>88.12279009964642</v>
      </c>
      <c r="E13" s="183">
        <f>D13-75</f>
        <v>13.122790099646423</v>
      </c>
    </row>
    <row r="14" spans="1:5" ht="19.5" customHeight="1">
      <c r="A14" s="185" t="s">
        <v>68</v>
      </c>
      <c r="B14" s="12">
        <f>'район-видпом'!B71</f>
        <v>150</v>
      </c>
      <c r="C14" s="12">
        <f>'район-видпом'!C71</f>
        <v>147</v>
      </c>
      <c r="D14" s="42">
        <f>'район-видпом'!D71</f>
        <v>98</v>
      </c>
      <c r="E14" s="186">
        <f>D14-75</f>
        <v>23</v>
      </c>
    </row>
    <row r="15" spans="1:6" ht="19.5" customHeight="1">
      <c r="A15" s="184" t="s">
        <v>15</v>
      </c>
      <c r="B15" s="9">
        <f>'район-видпом'!B51</f>
        <v>153</v>
      </c>
      <c r="C15" s="9">
        <f>'район-видпом'!C51</f>
        <v>148</v>
      </c>
      <c r="D15" s="105">
        <f>'район-видпом'!D51</f>
        <v>96.73202614379085</v>
      </c>
      <c r="E15" s="134">
        <f aca="true" t="shared" si="0" ref="E15:E36">D15-75</f>
        <v>21.732026143790847</v>
      </c>
      <c r="F15" s="1"/>
    </row>
    <row r="16" spans="1:6" ht="19.5" customHeight="1">
      <c r="A16" s="11" t="s">
        <v>8</v>
      </c>
      <c r="B16" s="12">
        <f>'район-видпом'!B31</f>
        <v>490</v>
      </c>
      <c r="C16" s="12">
        <f>'район-видпом'!C31</f>
        <v>466</v>
      </c>
      <c r="D16" s="42">
        <f>'район-видпом'!D31</f>
        <v>95.10204081632654</v>
      </c>
      <c r="E16" s="117">
        <f>D16-75</f>
        <v>20.102040816326536</v>
      </c>
      <c r="F16" s="1"/>
    </row>
    <row r="17" spans="1:6" ht="19.5" customHeight="1">
      <c r="A17" s="11" t="s">
        <v>24</v>
      </c>
      <c r="B17" s="12">
        <f>'район-видпом'!B81</f>
        <v>161</v>
      </c>
      <c r="C17" s="12">
        <f>'район-видпом'!C81</f>
        <v>140</v>
      </c>
      <c r="D17" s="42">
        <f>'район-видпом'!D86</f>
        <v>93.88489208633094</v>
      </c>
      <c r="E17" s="117">
        <f t="shared" si="0"/>
        <v>18.884892086330936</v>
      </c>
      <c r="F17" s="1"/>
    </row>
    <row r="18" spans="1:6" ht="19.5" customHeight="1">
      <c r="A18" s="11" t="s">
        <v>13</v>
      </c>
      <c r="B18" s="12">
        <f>'исходник район-МО'!B99+'исходник район-МО'!B103+'исходник район-МО'!B105+'исходник район-МО'!B108</f>
        <v>526</v>
      </c>
      <c r="C18" s="12">
        <f>'исходник район-МО'!C99+'исходник район-МО'!C103+'исходник район-МО'!C105+'исходник район-МО'!C108</f>
        <v>491</v>
      </c>
      <c r="D18" s="42">
        <f>'район-видпом'!D41</f>
        <v>93.34600760456274</v>
      </c>
      <c r="E18" s="117">
        <f t="shared" si="0"/>
        <v>18.346007604562743</v>
      </c>
      <c r="F18" s="1"/>
    </row>
    <row r="19" spans="1:6" ht="19.5" customHeight="1">
      <c r="A19" s="11" t="s">
        <v>69</v>
      </c>
      <c r="B19" s="12">
        <f>'район-видпом'!B86</f>
        <v>278</v>
      </c>
      <c r="C19" s="12">
        <f>'район-видпом'!C86</f>
        <v>261</v>
      </c>
      <c r="D19" s="42">
        <f>'район-видпом'!D21</f>
        <v>92.93478260869566</v>
      </c>
      <c r="E19" s="117">
        <f t="shared" si="0"/>
        <v>17.934782608695656</v>
      </c>
      <c r="F19" s="1"/>
    </row>
    <row r="20" spans="1:6" ht="19.5" customHeight="1">
      <c r="A20" s="11" t="s">
        <v>6</v>
      </c>
      <c r="B20" s="12">
        <f>'район-видпом'!B21</f>
        <v>184</v>
      </c>
      <c r="C20" s="12">
        <f>'район-видпом'!C21</f>
        <v>171</v>
      </c>
      <c r="D20" s="42">
        <f>'район-видпом'!D76</f>
        <v>92.5</v>
      </c>
      <c r="E20" s="117">
        <f t="shared" si="0"/>
        <v>17.5</v>
      </c>
      <c r="F20" s="1"/>
    </row>
    <row r="21" spans="1:6" ht="19.5" customHeight="1">
      <c r="A21" s="11" t="s">
        <v>71</v>
      </c>
      <c r="B21" s="12">
        <f>'район-видпом'!B101</f>
        <v>196</v>
      </c>
      <c r="C21" s="12">
        <f>'район-видпом'!C101</f>
        <v>179</v>
      </c>
      <c r="D21" s="42">
        <f>'район-видпом'!D66</f>
        <v>91.36690647482014</v>
      </c>
      <c r="E21" s="117">
        <f t="shared" si="0"/>
        <v>16.36690647482014</v>
      </c>
      <c r="F21" s="1"/>
    </row>
    <row r="22" spans="1:6" ht="19.5" customHeight="1">
      <c r="A22" s="11" t="s">
        <v>23</v>
      </c>
      <c r="B22" s="12">
        <f>'район-видпом'!B76</f>
        <v>240</v>
      </c>
      <c r="C22" s="12">
        <f>'район-видпом'!C76</f>
        <v>222</v>
      </c>
      <c r="D22" s="42">
        <f>'район-видпом'!D101</f>
        <v>91.3265306122449</v>
      </c>
      <c r="E22" s="117">
        <f t="shared" si="0"/>
        <v>16.326530612244895</v>
      </c>
      <c r="F22" s="1"/>
    </row>
    <row r="23" spans="1:6" ht="19.5" customHeight="1">
      <c r="A23" s="11" t="s">
        <v>18</v>
      </c>
      <c r="B23" s="12">
        <f>'район-видпом'!B61</f>
        <v>370</v>
      </c>
      <c r="C23" s="12">
        <f>'район-видпом'!C61</f>
        <v>315</v>
      </c>
      <c r="D23" s="42">
        <f>'район-видпом'!D46</f>
        <v>87.01754385964912</v>
      </c>
      <c r="E23" s="117">
        <f>D23-75</f>
        <v>12.017543859649123</v>
      </c>
      <c r="F23" s="1"/>
    </row>
    <row r="24" spans="1:6" ht="19.5" customHeight="1">
      <c r="A24" s="11" t="s">
        <v>14</v>
      </c>
      <c r="B24" s="12">
        <f>'район-видпом'!B46</f>
        <v>570</v>
      </c>
      <c r="C24" s="12">
        <f>'район-видпом'!C46</f>
        <v>496</v>
      </c>
      <c r="D24" s="42">
        <f>'район-видпом'!D81</f>
        <v>86.95652173913044</v>
      </c>
      <c r="E24" s="117">
        <f t="shared" si="0"/>
        <v>11.956521739130437</v>
      </c>
      <c r="F24" s="1"/>
    </row>
    <row r="25" spans="1:6" ht="19.5" customHeight="1">
      <c r="A25" s="11" t="s">
        <v>20</v>
      </c>
      <c r="B25" s="12">
        <f>'район-видпом'!B66</f>
        <v>278</v>
      </c>
      <c r="C25" s="12">
        <f>'район-видпом'!C66</f>
        <v>254</v>
      </c>
      <c r="D25" s="42">
        <f>'район-видпом'!D36</f>
        <v>85.72996706915478</v>
      </c>
      <c r="E25" s="117">
        <f t="shared" si="0"/>
        <v>10.729967069154782</v>
      </c>
      <c r="F25" s="1"/>
    </row>
    <row r="26" spans="1:6" ht="19.5" customHeight="1">
      <c r="A26" s="11" t="s">
        <v>10</v>
      </c>
      <c r="B26" s="12">
        <f>'район-видпом'!B36</f>
        <v>911</v>
      </c>
      <c r="C26" s="12">
        <f>'район-видпом'!C36</f>
        <v>781</v>
      </c>
      <c r="D26" s="42">
        <f>'район-видпом'!D96</f>
        <v>85.16624040920716</v>
      </c>
      <c r="E26" s="117">
        <f t="shared" si="0"/>
        <v>10.166240409207163</v>
      </c>
      <c r="F26" s="1"/>
    </row>
    <row r="27" spans="1:6" ht="19.5" customHeight="1">
      <c r="A27" s="11" t="s">
        <v>70</v>
      </c>
      <c r="B27" s="12">
        <f>'район-видпом'!B96</f>
        <v>391</v>
      </c>
      <c r="C27" s="12">
        <f>'район-видпом'!C96</f>
        <v>333</v>
      </c>
      <c r="D27" s="42">
        <f>'район-видпом'!D61</f>
        <v>85.13513513513513</v>
      </c>
      <c r="E27" s="117">
        <f t="shared" si="0"/>
        <v>10.13513513513513</v>
      </c>
      <c r="F27" s="1"/>
    </row>
    <row r="28" spans="1:6" ht="19.5" customHeight="1">
      <c r="A28" s="187" t="s">
        <v>76</v>
      </c>
      <c r="B28" s="145">
        <f>'район-видпом'!B16</f>
        <v>302</v>
      </c>
      <c r="C28" s="145">
        <f>'район-видпом'!C16</f>
        <v>250</v>
      </c>
      <c r="D28" s="188">
        <f>'район-видпом'!D91</f>
        <v>82.8978622327791</v>
      </c>
      <c r="E28" s="147">
        <f t="shared" si="0"/>
        <v>7.897862232779104</v>
      </c>
      <c r="F28" s="1"/>
    </row>
    <row r="29" spans="1:6" ht="19.5" customHeight="1">
      <c r="A29" s="11" t="s">
        <v>16</v>
      </c>
      <c r="B29" s="12">
        <f>'район-видпом'!B56</f>
        <v>308</v>
      </c>
      <c r="C29" s="12">
        <f>'район-видпом'!C56</f>
        <v>239</v>
      </c>
      <c r="D29" s="188">
        <f>'район-видпом'!D16</f>
        <v>82.78145695364239</v>
      </c>
      <c r="E29" s="117">
        <f t="shared" si="0"/>
        <v>7.78145695364239</v>
      </c>
      <c r="F29" s="1"/>
    </row>
    <row r="30" spans="1:6" ht="19.5" customHeight="1">
      <c r="A30" s="11" t="s">
        <v>7</v>
      </c>
      <c r="B30" s="12">
        <f>'район-видпом'!B26</f>
        <v>293</v>
      </c>
      <c r="C30" s="12">
        <f>'район-видпом'!C26</f>
        <v>241</v>
      </c>
      <c r="D30" s="42">
        <f>'район-видпом'!D26</f>
        <v>82.25255972696246</v>
      </c>
      <c r="E30" s="117">
        <f t="shared" si="0"/>
        <v>7.25255972696246</v>
      </c>
      <c r="F30" s="1"/>
    </row>
    <row r="31" spans="1:6" ht="19.5" customHeight="1">
      <c r="A31" s="236" t="s">
        <v>111</v>
      </c>
      <c r="B31" s="145">
        <f>'район-видпом'!B91</f>
        <v>421</v>
      </c>
      <c r="C31" s="145">
        <f>'район-видпом'!C91</f>
        <v>349</v>
      </c>
      <c r="D31" s="42">
        <f>'район-видпом'!D56</f>
        <v>77.59740259740259</v>
      </c>
      <c r="E31" s="237">
        <f t="shared" si="0"/>
        <v>2.597402597402592</v>
      </c>
      <c r="F31" s="1"/>
    </row>
    <row r="32" spans="1:6" ht="33" customHeight="1">
      <c r="A32" s="238" t="s">
        <v>177</v>
      </c>
      <c r="B32" s="239">
        <f>SUM(B33:B35)</f>
        <v>33</v>
      </c>
      <c r="C32" s="239">
        <f>SUM(C33:C35)</f>
        <v>30</v>
      </c>
      <c r="D32" s="248">
        <f>C32/B32*100</f>
        <v>90.9090909090909</v>
      </c>
      <c r="E32" s="249">
        <f t="shared" si="0"/>
        <v>15.909090909090907</v>
      </c>
      <c r="F32" s="1"/>
    </row>
    <row r="33" spans="1:5" ht="30">
      <c r="A33" s="240" t="s">
        <v>176</v>
      </c>
      <c r="B33" s="241">
        <f>'исходник район-МО'!B223</f>
        <v>15</v>
      </c>
      <c r="C33" s="241">
        <f>'исходник район-МО'!C223</f>
        <v>13</v>
      </c>
      <c r="D33" s="188">
        <f>C33/B33*100</f>
        <v>86.66666666666667</v>
      </c>
      <c r="E33" s="237">
        <f t="shared" si="0"/>
        <v>11.666666666666671</v>
      </c>
    </row>
    <row r="34" spans="1:5" ht="30">
      <c r="A34" s="240" t="s">
        <v>174</v>
      </c>
      <c r="B34" s="241">
        <f>'исходник район-МО'!B221</f>
        <v>11</v>
      </c>
      <c r="C34" s="241">
        <f>'исходник район-МО'!C221</f>
        <v>11</v>
      </c>
      <c r="D34" s="188">
        <f>C34/B34*100</f>
        <v>100</v>
      </c>
      <c r="E34" s="237">
        <f t="shared" si="0"/>
        <v>25</v>
      </c>
    </row>
    <row r="35" spans="1:5" ht="30">
      <c r="A35" s="240" t="str">
        <f>'исходник район-МО'!A226</f>
        <v>ФГБУ "ФЦСКЭ им.В.А.Алмазова" Мнздрава России</v>
      </c>
      <c r="B35" s="241">
        <f>'исходник район-МО'!B227</f>
        <v>7</v>
      </c>
      <c r="C35" s="241">
        <f>'исходник район-МО'!C227</f>
        <v>6</v>
      </c>
      <c r="D35" s="188">
        <f>C35/B35*100</f>
        <v>85.71428571428571</v>
      </c>
      <c r="E35" s="237">
        <f t="shared" si="0"/>
        <v>10.714285714285708</v>
      </c>
    </row>
    <row r="36" spans="1:5" ht="14.25">
      <c r="A36" s="242" t="s">
        <v>64</v>
      </c>
      <c r="B36" s="243">
        <f>B32+B13</f>
        <v>6255</v>
      </c>
      <c r="C36" s="243">
        <f>C32+C13</f>
        <v>5513</v>
      </c>
      <c r="D36" s="248">
        <f>C36/B36*100</f>
        <v>88.1374900079936</v>
      </c>
      <c r="E36" s="249">
        <f t="shared" si="0"/>
        <v>13.137490007993605</v>
      </c>
    </row>
    <row r="37" ht="15">
      <c r="A37" s="37" t="s">
        <v>152</v>
      </c>
    </row>
  </sheetData>
  <sheetProtection/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/>
  <dimension ref="A1:F3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5.00390625" style="0" customWidth="1"/>
    <col min="2" max="2" width="13.8515625" style="0" customWidth="1"/>
    <col min="3" max="3" width="8.28125" style="0" customWidth="1"/>
    <col min="5" max="5" width="10.421875" style="0" customWidth="1"/>
    <col min="6" max="6" width="9.140625" style="148" customWidth="1"/>
  </cols>
  <sheetData>
    <row r="1" spans="1:4" ht="12.75">
      <c r="A1" t="s">
        <v>89</v>
      </c>
      <c r="D1" t="s">
        <v>168</v>
      </c>
    </row>
    <row r="2" spans="1:6" ht="15">
      <c r="A2" s="257" t="s">
        <v>107</v>
      </c>
      <c r="B2" s="257"/>
      <c r="C2" s="257"/>
      <c r="D2" s="257"/>
      <c r="E2" s="257"/>
      <c r="F2" s="257"/>
    </row>
    <row r="3" spans="1:6" ht="15">
      <c r="A3" s="255" t="s">
        <v>106</v>
      </c>
      <c r="B3" s="253"/>
      <c r="C3" s="253"/>
      <c r="D3" s="253"/>
      <c r="E3" s="253"/>
      <c r="F3" s="254"/>
    </row>
    <row r="4" spans="1:6" ht="15">
      <c r="A4" s="252" t="s">
        <v>169</v>
      </c>
      <c r="B4" s="252"/>
      <c r="C4" s="252"/>
      <c r="D4" s="252"/>
      <c r="E4" s="252"/>
      <c r="F4" s="252"/>
    </row>
    <row r="5" spans="1:6" ht="15">
      <c r="A5" s="252" t="s">
        <v>185</v>
      </c>
      <c r="B5" s="252"/>
      <c r="C5" s="252"/>
      <c r="D5" s="252"/>
      <c r="E5" s="252"/>
      <c r="F5" s="252"/>
    </row>
    <row r="6" spans="1:6" ht="13.5" thickBot="1">
      <c r="A6" s="256"/>
      <c r="B6" s="256"/>
      <c r="C6" s="256"/>
      <c r="D6" s="256"/>
      <c r="E6" s="256"/>
      <c r="F6" s="254"/>
    </row>
    <row r="7" spans="1:5" ht="12.75">
      <c r="A7" s="46" t="s">
        <v>170</v>
      </c>
      <c r="B7" s="47" t="s">
        <v>167</v>
      </c>
      <c r="C7" s="48" t="s">
        <v>92</v>
      </c>
      <c r="D7" s="48"/>
      <c r="E7" s="49" t="s">
        <v>36</v>
      </c>
    </row>
    <row r="8" spans="1:5" ht="12.75">
      <c r="A8" s="50"/>
      <c r="B8" s="51" t="s">
        <v>91</v>
      </c>
      <c r="C8" s="52" t="s">
        <v>2</v>
      </c>
      <c r="D8" s="53" t="s">
        <v>151</v>
      </c>
      <c r="E8" s="38" t="s">
        <v>86</v>
      </c>
    </row>
    <row r="9" spans="1:5" ht="13.5" thickBot="1">
      <c r="A9" s="54">
        <v>1</v>
      </c>
      <c r="B9" s="55">
        <v>2</v>
      </c>
      <c r="C9" s="56">
        <v>3</v>
      </c>
      <c r="D9" s="57" t="s">
        <v>40</v>
      </c>
      <c r="E9" s="58" t="s">
        <v>121</v>
      </c>
    </row>
    <row r="10" spans="1:5" ht="29.25" customHeight="1" thickBot="1">
      <c r="A10" s="203" t="s">
        <v>166</v>
      </c>
      <c r="B10" s="18">
        <f>SUM(B11:B28)</f>
        <v>3825</v>
      </c>
      <c r="C10" s="18">
        <f>SUM(C11:C28)</f>
        <v>3335</v>
      </c>
      <c r="D10" s="247">
        <f>C10/B10*100</f>
        <v>87.18954248366013</v>
      </c>
      <c r="E10" s="20">
        <f>D10-75</f>
        <v>12.189542483660134</v>
      </c>
    </row>
    <row r="11" spans="1:5" ht="20.25" customHeight="1">
      <c r="A11" s="204" t="s">
        <v>6</v>
      </c>
      <c r="B11" s="189">
        <f>'исходник район-МО'!B26</f>
        <v>172</v>
      </c>
      <c r="C11" s="189">
        <f>'исходник район-МО'!C26</f>
        <v>168</v>
      </c>
      <c r="D11" s="190">
        <f aca="true" t="shared" si="0" ref="D11:D28">C11/B11*100</f>
        <v>97.67441860465115</v>
      </c>
      <c r="E11" s="191">
        <f aca="true" t="shared" si="1" ref="E11:E28">D11-75</f>
        <v>22.67441860465115</v>
      </c>
    </row>
    <row r="12" spans="1:5" ht="18" customHeight="1" thickBot="1">
      <c r="A12" s="204" t="s">
        <v>70</v>
      </c>
      <c r="B12" s="189">
        <f>'исходник район-МО'!B197</f>
        <v>224</v>
      </c>
      <c r="C12" s="189">
        <f>'исходник район-МО'!C197</f>
        <v>204</v>
      </c>
      <c r="D12" s="192">
        <f t="shared" si="0"/>
        <v>91.07142857142857</v>
      </c>
      <c r="E12" s="193">
        <f t="shared" si="1"/>
        <v>16.07142857142857</v>
      </c>
    </row>
    <row r="13" spans="1:5" ht="18" customHeight="1">
      <c r="A13" s="205" t="s">
        <v>71</v>
      </c>
      <c r="B13" s="194">
        <f>'исходник район-МО'!B205</f>
        <v>249</v>
      </c>
      <c r="C13" s="194">
        <f>'исходник район-МО'!C205</f>
        <v>234</v>
      </c>
      <c r="D13" s="195">
        <f>C13/B13*100</f>
        <v>93.97590361445783</v>
      </c>
      <c r="E13" s="196">
        <f t="shared" si="1"/>
        <v>18.975903614457835</v>
      </c>
    </row>
    <row r="14" spans="1:5" ht="18" customHeight="1">
      <c r="A14" s="204" t="s">
        <v>18</v>
      </c>
      <c r="B14" s="189">
        <f>'исходник район-МО'!B146</f>
        <v>210</v>
      </c>
      <c r="C14" s="189">
        <f>'исходник район-МО'!C146</f>
        <v>191</v>
      </c>
      <c r="D14" s="190">
        <f t="shared" si="0"/>
        <v>90.95238095238095</v>
      </c>
      <c r="E14" s="191">
        <f t="shared" si="1"/>
        <v>15.952380952380949</v>
      </c>
    </row>
    <row r="15" spans="1:5" ht="18.75" customHeight="1">
      <c r="A15" s="204" t="s">
        <v>4</v>
      </c>
      <c r="B15" s="189">
        <f>'исходник район-МО'!B20</f>
        <v>206</v>
      </c>
      <c r="C15" s="189">
        <f>'исходник район-МО'!C20</f>
        <v>183</v>
      </c>
      <c r="D15" s="192">
        <f t="shared" si="0"/>
        <v>88.83495145631069</v>
      </c>
      <c r="E15" s="191">
        <f t="shared" si="1"/>
        <v>13.83495145631069</v>
      </c>
    </row>
    <row r="16" spans="1:5" ht="18.75" customHeight="1">
      <c r="A16" s="204" t="s">
        <v>14</v>
      </c>
      <c r="B16" s="189">
        <f>'исходник район-МО'!B119</f>
        <v>192</v>
      </c>
      <c r="C16" s="189">
        <f>'исходник район-МО'!C119</f>
        <v>176</v>
      </c>
      <c r="D16" s="190">
        <f t="shared" si="0"/>
        <v>91.66666666666666</v>
      </c>
      <c r="E16" s="191">
        <f>D16-75</f>
        <v>16.666666666666657</v>
      </c>
    </row>
    <row r="17" spans="1:5" ht="21" customHeight="1">
      <c r="A17" s="204" t="s">
        <v>8</v>
      </c>
      <c r="B17" s="189">
        <f>'исходник район-МО'!B51</f>
        <v>317</v>
      </c>
      <c r="C17" s="189">
        <f>'исходник район-МО'!C51</f>
        <v>290</v>
      </c>
      <c r="D17" s="192">
        <f t="shared" si="0"/>
        <v>91.48264984227129</v>
      </c>
      <c r="E17" s="191">
        <f>D17-75</f>
        <v>16.482649842271286</v>
      </c>
    </row>
    <row r="18" spans="1:5" ht="19.5" customHeight="1">
      <c r="A18" s="204" t="s">
        <v>68</v>
      </c>
      <c r="B18" s="189">
        <f>'исходник район-МО'!B162</f>
        <v>133</v>
      </c>
      <c r="C18" s="189">
        <f>'исходник район-МО'!C162</f>
        <v>120</v>
      </c>
      <c r="D18" s="190">
        <f t="shared" si="0"/>
        <v>90.22556390977444</v>
      </c>
      <c r="E18" s="191">
        <f t="shared" si="1"/>
        <v>15.225563909774436</v>
      </c>
    </row>
    <row r="19" spans="1:5" ht="18.75" customHeight="1">
      <c r="A19" s="204" t="s">
        <v>15</v>
      </c>
      <c r="B19" s="189">
        <f>'исходник район-МО'!B129</f>
        <v>233</v>
      </c>
      <c r="C19" s="189">
        <f>'исходник район-МО'!C129</f>
        <v>201</v>
      </c>
      <c r="D19" s="13">
        <f t="shared" si="0"/>
        <v>86.26609442060087</v>
      </c>
      <c r="E19" s="191">
        <f>D19-75</f>
        <v>11.266094420600865</v>
      </c>
    </row>
    <row r="20" spans="1:5" ht="29.25" customHeight="1">
      <c r="A20" s="204" t="s">
        <v>96</v>
      </c>
      <c r="B20" s="189">
        <f>'исходник район-МО'!B186</f>
        <v>200</v>
      </c>
      <c r="C20" s="189">
        <f>'исходник район-МО'!C186</f>
        <v>179</v>
      </c>
      <c r="D20" s="198">
        <f t="shared" si="0"/>
        <v>89.5</v>
      </c>
      <c r="E20" s="191">
        <f t="shared" si="1"/>
        <v>14.5</v>
      </c>
    </row>
    <row r="21" spans="1:5" ht="19.5" customHeight="1">
      <c r="A21" s="206" t="s">
        <v>13</v>
      </c>
      <c r="B21" s="197">
        <f>'исходник район-МО'!B109</f>
        <v>231</v>
      </c>
      <c r="C21" s="197">
        <f>'исходник район-МО'!C109</f>
        <v>200</v>
      </c>
      <c r="D21" s="190">
        <f t="shared" si="0"/>
        <v>86.58008658008657</v>
      </c>
      <c r="E21" s="199">
        <f t="shared" si="1"/>
        <v>11.580086580086572</v>
      </c>
    </row>
    <row r="22" spans="1:5" ht="24.75" customHeight="1">
      <c r="A22" s="204" t="s">
        <v>16</v>
      </c>
      <c r="B22" s="189">
        <f>'исходник район-МО'!B137</f>
        <v>243</v>
      </c>
      <c r="C22" s="189">
        <f>'исходник район-МО'!C137</f>
        <v>199</v>
      </c>
      <c r="D22" s="198">
        <f t="shared" si="0"/>
        <v>81.89300411522635</v>
      </c>
      <c r="E22" s="191">
        <f t="shared" si="1"/>
        <v>6.893004115226347</v>
      </c>
    </row>
    <row r="23" spans="1:5" ht="18.75" customHeight="1">
      <c r="A23" s="204" t="s">
        <v>10</v>
      </c>
      <c r="B23" s="189">
        <f>'исходник район-МО'!B94</f>
        <v>298</v>
      </c>
      <c r="C23" s="189">
        <f>'исходник район-МО'!C94</f>
        <v>255</v>
      </c>
      <c r="D23" s="190">
        <f t="shared" si="0"/>
        <v>85.57046979865773</v>
      </c>
      <c r="E23" s="191">
        <f t="shared" si="1"/>
        <v>10.570469798657726</v>
      </c>
    </row>
    <row r="24" spans="1:5" ht="17.25" customHeight="1">
      <c r="A24" s="204" t="s">
        <v>69</v>
      </c>
      <c r="B24" s="189">
        <f>'исходник район-МО'!B180</f>
        <v>142</v>
      </c>
      <c r="C24" s="189">
        <f>'исходник район-МО'!C180</f>
        <v>116</v>
      </c>
      <c r="D24" s="190">
        <f t="shared" si="0"/>
        <v>81.69014084507043</v>
      </c>
      <c r="E24" s="191">
        <f t="shared" si="1"/>
        <v>6.690140845070431</v>
      </c>
    </row>
    <row r="25" spans="1:5" ht="18.75" customHeight="1">
      <c r="A25" s="206" t="s">
        <v>23</v>
      </c>
      <c r="B25" s="197">
        <f>'исходник район-МО'!B168</f>
        <v>240</v>
      </c>
      <c r="C25" s="197">
        <f>'исходник район-МО'!C168</f>
        <v>206</v>
      </c>
      <c r="D25" s="190">
        <f t="shared" si="0"/>
        <v>85.83333333333333</v>
      </c>
      <c r="E25" s="199">
        <f t="shared" si="1"/>
        <v>10.833333333333329</v>
      </c>
    </row>
    <row r="26" spans="1:5" ht="21" customHeight="1">
      <c r="A26" s="204" t="s">
        <v>24</v>
      </c>
      <c r="B26" s="189">
        <f>'исходник район-МО'!B174</f>
        <v>171</v>
      </c>
      <c r="C26" s="189">
        <f>'исходник район-МО'!C174</f>
        <v>145</v>
      </c>
      <c r="D26" s="190">
        <f t="shared" si="0"/>
        <v>84.7953216374269</v>
      </c>
      <c r="E26" s="191">
        <f t="shared" si="1"/>
        <v>9.795321637426895</v>
      </c>
    </row>
    <row r="27" spans="1:5" ht="19.5" customHeight="1">
      <c r="A27" s="204" t="s">
        <v>20</v>
      </c>
      <c r="B27" s="189">
        <f>'исходник район-МО'!B152</f>
        <v>214</v>
      </c>
      <c r="C27" s="189">
        <f>'исходник район-МО'!C152</f>
        <v>161</v>
      </c>
      <c r="D27" s="190">
        <f t="shared" si="0"/>
        <v>75.23364485981308</v>
      </c>
      <c r="E27" s="191">
        <f>D27-75</f>
        <v>0.23364485981308292</v>
      </c>
    </row>
    <row r="28" spans="1:5" ht="22.5" customHeight="1" thickBot="1">
      <c r="A28" s="207" t="s">
        <v>7</v>
      </c>
      <c r="B28" s="200">
        <f>'исходник район-МО'!B38</f>
        <v>150</v>
      </c>
      <c r="C28" s="200">
        <f>'исходник район-МО'!C38</f>
        <v>107</v>
      </c>
      <c r="D28" s="201">
        <f t="shared" si="0"/>
        <v>71.33333333333334</v>
      </c>
      <c r="E28" s="202">
        <f t="shared" si="1"/>
        <v>-3.666666666666657</v>
      </c>
    </row>
    <row r="30" ht="12.75">
      <c r="A30" s="59" t="s">
        <v>150</v>
      </c>
    </row>
  </sheetData>
  <sheetProtection/>
  <mergeCells count="3">
    <mergeCell ref="A2:F2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asalk</cp:lastModifiedBy>
  <cp:lastPrinted>2014-02-19T11:09:38Z</cp:lastPrinted>
  <dcterms:created xsi:type="dcterms:W3CDTF">1996-10-08T23:32:33Z</dcterms:created>
  <dcterms:modified xsi:type="dcterms:W3CDTF">2014-02-19T11:12:26Z</dcterms:modified>
  <cp:category/>
  <cp:version/>
  <cp:contentType/>
  <cp:contentStatus/>
</cp:coreProperties>
</file>